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30" yWindow="-15" windowWidth="19185" windowHeight="11760"/>
  </bookViews>
  <sheets>
    <sheet name="Tableaux" sheetId="29" r:id="rId1"/>
  </sheets>
  <definedNames>
    <definedName name="_Toc426625493" localSheetId="0">Tableaux!#REF!</definedName>
    <definedName name="_xlnm.Print_Area" localSheetId="0">Tableaux!$A$1:$K$463</definedName>
  </definedNames>
  <calcPr calcId="145621"/>
</workbook>
</file>

<file path=xl/calcChain.xml><?xml version="1.0" encoding="utf-8"?>
<calcChain xmlns="http://schemas.openxmlformats.org/spreadsheetml/2006/main">
  <c r="J63" i="29" l="1"/>
  <c r="H63" i="29"/>
  <c r="F63" i="29"/>
  <c r="J153" i="29" l="1"/>
  <c r="H153" i="29"/>
  <c r="F153" i="29"/>
  <c r="D153" i="29"/>
  <c r="J191" i="29" l="1"/>
  <c r="J169" i="29" l="1"/>
  <c r="H169" i="29"/>
  <c r="K392" i="29" l="1"/>
  <c r="K394" i="29" s="1"/>
  <c r="J392" i="29"/>
  <c r="J394" i="29" s="1"/>
  <c r="I392" i="29"/>
  <c r="I394" i="29" s="1"/>
  <c r="H392" i="29"/>
  <c r="H394" i="29" s="1"/>
  <c r="G392" i="29"/>
  <c r="G394" i="29" s="1"/>
  <c r="F392" i="29"/>
  <c r="F394" i="29" s="1"/>
  <c r="E392" i="29"/>
  <c r="E394" i="29" s="1"/>
  <c r="D392" i="29"/>
  <c r="D394" i="29" s="1"/>
  <c r="J127" i="29" l="1"/>
  <c r="H127" i="29"/>
  <c r="F127" i="29"/>
  <c r="D9" i="29"/>
  <c r="J367" i="29" l="1"/>
  <c r="J373" i="29"/>
  <c r="D127" i="29"/>
  <c r="D63" i="29"/>
  <c r="J37" i="29"/>
  <c r="H37" i="29"/>
  <c r="F37" i="29"/>
  <c r="D37" i="29"/>
  <c r="J32" i="29"/>
  <c r="H32" i="29"/>
  <c r="F32" i="29"/>
  <c r="D32" i="29"/>
  <c r="J21" i="29" l="1"/>
  <c r="H21" i="29"/>
  <c r="F21" i="29"/>
  <c r="D21" i="29"/>
  <c r="J385" i="29" l="1"/>
  <c r="H385" i="29"/>
  <c r="F385" i="29"/>
  <c r="D385" i="29"/>
  <c r="H191" i="29"/>
  <c r="F191" i="29"/>
  <c r="F169" i="29"/>
  <c r="D169" i="29"/>
  <c r="J179" i="29"/>
  <c r="H179" i="29"/>
  <c r="F179" i="29"/>
  <c r="D179" i="29"/>
  <c r="D138" i="29"/>
  <c r="D139" i="29" s="1"/>
  <c r="D140" i="29" s="1"/>
  <c r="F138" i="29"/>
  <c r="F139" i="29" s="1"/>
  <c r="F140" i="29" s="1"/>
  <c r="H138" i="29"/>
  <c r="J138" i="29"/>
  <c r="J139" i="29" s="1"/>
  <c r="K85" i="29"/>
  <c r="K84" i="29"/>
  <c r="K83" i="29"/>
  <c r="K82" i="29"/>
  <c r="K79" i="29"/>
  <c r="K78" i="29"/>
  <c r="K77" i="29"/>
  <c r="K76" i="29"/>
  <c r="K73" i="29"/>
  <c r="K72" i="29"/>
  <c r="K71" i="29"/>
  <c r="H86" i="29"/>
  <c r="E86" i="29"/>
  <c r="H80" i="29"/>
  <c r="E80" i="29"/>
  <c r="H74" i="29"/>
  <c r="E74" i="29"/>
  <c r="D25" i="29"/>
  <c r="D22" i="29"/>
  <c r="F25" i="29"/>
  <c r="F22" i="29"/>
  <c r="F8" i="29"/>
  <c r="F9" i="29" s="1"/>
  <c r="H25" i="29"/>
  <c r="H22" i="29"/>
  <c r="H8" i="29"/>
  <c r="H9" i="29" s="1"/>
  <c r="K456" i="29"/>
  <c r="J456" i="29"/>
  <c r="I456" i="29"/>
  <c r="H456" i="29"/>
  <c r="J440" i="29"/>
  <c r="J439" i="29"/>
  <c r="J438" i="29"/>
  <c r="H437" i="29"/>
  <c r="F437" i="29"/>
  <c r="D437" i="29"/>
  <c r="B437" i="29"/>
  <c r="J436" i="29"/>
  <c r="J435" i="29"/>
  <c r="J434" i="29"/>
  <c r="H433" i="29"/>
  <c r="F433" i="29"/>
  <c r="D433" i="29"/>
  <c r="B433" i="29"/>
  <c r="H431" i="29"/>
  <c r="F431" i="29"/>
  <c r="D431" i="29"/>
  <c r="B431" i="29"/>
  <c r="I429" i="29"/>
  <c r="H429" i="29"/>
  <c r="G429" i="29"/>
  <c r="F429" i="29"/>
  <c r="E429" i="29"/>
  <c r="D429" i="29"/>
  <c r="C429" i="29"/>
  <c r="B429" i="29"/>
  <c r="K428" i="29"/>
  <c r="J428" i="29"/>
  <c r="K427" i="29"/>
  <c r="J427" i="29"/>
  <c r="K426" i="29"/>
  <c r="J426" i="29"/>
  <c r="J357" i="29"/>
  <c r="H357" i="29"/>
  <c r="F357" i="29"/>
  <c r="D357" i="29"/>
  <c r="H337" i="29"/>
  <c r="F337" i="29"/>
  <c r="D337" i="29"/>
  <c r="H334" i="29"/>
  <c r="F334" i="29"/>
  <c r="D334" i="29"/>
  <c r="H333" i="29"/>
  <c r="F333" i="29"/>
  <c r="D333" i="29"/>
  <c r="J316" i="29"/>
  <c r="H316" i="29"/>
  <c r="F316" i="29"/>
  <c r="D316" i="29"/>
  <c r="J309" i="29"/>
  <c r="J311" i="29" s="1"/>
  <c r="H309" i="29"/>
  <c r="H311" i="29" s="1"/>
  <c r="F309" i="29"/>
  <c r="F311" i="29" s="1"/>
  <c r="D309" i="29"/>
  <c r="D311" i="29" s="1"/>
  <c r="K293" i="29"/>
  <c r="J293" i="29"/>
  <c r="I293" i="29"/>
  <c r="K292" i="29"/>
  <c r="J292" i="29"/>
  <c r="I292" i="29"/>
  <c r="K291" i="29"/>
  <c r="J291" i="29"/>
  <c r="I291" i="29"/>
  <c r="K290" i="29"/>
  <c r="J290" i="29"/>
  <c r="I290" i="29"/>
  <c r="K289" i="29"/>
  <c r="J289" i="29"/>
  <c r="I289" i="29"/>
  <c r="K288" i="29"/>
  <c r="J288" i="29"/>
  <c r="I288" i="29"/>
  <c r="K287" i="29"/>
  <c r="J287" i="29"/>
  <c r="I287" i="29"/>
  <c r="K286" i="29"/>
  <c r="J286" i="29"/>
  <c r="I286" i="29"/>
  <c r="K285" i="29"/>
  <c r="J285" i="29"/>
  <c r="I285" i="29"/>
  <c r="K284" i="29"/>
  <c r="J284" i="29"/>
  <c r="I284" i="29"/>
  <c r="K283" i="29"/>
  <c r="J283" i="29"/>
  <c r="I283" i="29"/>
  <c r="K282" i="29"/>
  <c r="J282" i="29"/>
  <c r="I282" i="29"/>
  <c r="K281" i="29"/>
  <c r="J281" i="29"/>
  <c r="I281" i="29"/>
  <c r="K280" i="29"/>
  <c r="J280" i="29"/>
  <c r="I280" i="29"/>
  <c r="K279" i="29"/>
  <c r="J279" i="29"/>
  <c r="I279" i="29"/>
  <c r="K278" i="29"/>
  <c r="K277" i="29"/>
  <c r="J277" i="29"/>
  <c r="I277" i="29"/>
  <c r="K276" i="29"/>
  <c r="J276" i="29"/>
  <c r="I276" i="29"/>
  <c r="K275" i="29"/>
  <c r="J275" i="29"/>
  <c r="I275" i="29"/>
  <c r="K274" i="29"/>
  <c r="J274" i="29"/>
  <c r="I274" i="29"/>
  <c r="K273" i="29"/>
  <c r="J273" i="29"/>
  <c r="I273" i="29"/>
  <c r="K272" i="29"/>
  <c r="J272" i="29"/>
  <c r="I272" i="29"/>
  <c r="K271" i="29"/>
  <c r="J271" i="29"/>
  <c r="I271" i="29"/>
  <c r="J267" i="29"/>
  <c r="H267" i="29"/>
  <c r="F267" i="29"/>
  <c r="D267" i="29"/>
  <c r="J258" i="29"/>
  <c r="H258" i="29"/>
  <c r="F258" i="29"/>
  <c r="D258" i="29"/>
  <c r="J255" i="29"/>
  <c r="H255" i="29"/>
  <c r="H261" i="29" s="1"/>
  <c r="F255" i="29"/>
  <c r="D255" i="29"/>
  <c r="H249" i="29"/>
  <c r="F249" i="29"/>
  <c r="D249" i="29"/>
  <c r="D233" i="29"/>
  <c r="J134" i="29"/>
  <c r="N149" i="29" s="1"/>
  <c r="D187" i="29"/>
  <c r="D191" i="29" s="1"/>
  <c r="H139" i="29"/>
  <c r="H140" i="29" s="1"/>
  <c r="J261" i="29" l="1"/>
  <c r="J246" i="29" s="1"/>
  <c r="J249" i="29" s="1"/>
  <c r="F261" i="29"/>
  <c r="K80" i="29"/>
  <c r="K86" i="29"/>
  <c r="K74" i="29"/>
  <c r="H27" i="29"/>
  <c r="J429" i="29"/>
  <c r="F27" i="29"/>
  <c r="D27" i="29"/>
  <c r="D261" i="29"/>
  <c r="J433" i="29"/>
  <c r="F441" i="29"/>
  <c r="F443" i="29" s="1"/>
  <c r="J437" i="29"/>
  <c r="J140" i="29"/>
  <c r="D441" i="29"/>
  <c r="D443" i="29" s="1"/>
  <c r="K429" i="29"/>
  <c r="B441" i="29"/>
  <c r="B443" i="29" s="1"/>
  <c r="H441" i="29"/>
  <c r="H443" i="29" l="1"/>
  <c r="J441" i="29"/>
  <c r="J56" i="29" l="1"/>
  <c r="J54" i="29"/>
  <c r="J47" i="29"/>
  <c r="E87" i="29" l="1"/>
  <c r="H87" i="29"/>
  <c r="K87" i="29" l="1"/>
  <c r="J25" i="29" l="1"/>
  <c r="J22" i="29"/>
  <c r="J27" i="29" l="1"/>
  <c r="J8" i="29"/>
  <c r="J9" i="29" s="1"/>
</calcChain>
</file>

<file path=xl/sharedStrings.xml><?xml version="1.0" encoding="utf-8"?>
<sst xmlns="http://schemas.openxmlformats.org/spreadsheetml/2006/main" count="505" uniqueCount="427">
  <si>
    <t>Total</t>
  </si>
  <si>
    <t>Autres (concours de récitation, journée presse...)</t>
  </si>
  <si>
    <t>Visites d'expositions</t>
  </si>
  <si>
    <t>Visites de la BnF</t>
  </si>
  <si>
    <t>Formations à la BnF</t>
  </si>
  <si>
    <t>Ateliers</t>
  </si>
  <si>
    <t>Scolaires et étudiants</t>
  </si>
  <si>
    <t>Grand public</t>
  </si>
  <si>
    <t>Accueils groupes autonomes</t>
  </si>
  <si>
    <t>Accueils BnF</t>
  </si>
  <si>
    <t xml:space="preserve">Fréquentation des expositions temporaires </t>
  </si>
  <si>
    <t>Dates</t>
  </si>
  <si>
    <t>Salle</t>
  </si>
  <si>
    <t>soit au total</t>
  </si>
  <si>
    <t xml:space="preserve">Giuseppe Penone. Sève et pensée </t>
  </si>
  <si>
    <t>Baudelaire, la modernité mélancolique</t>
  </si>
  <si>
    <t>Total expositions payantes</t>
  </si>
  <si>
    <t xml:space="preserve">May Angeli, les couleurs de l’enfance </t>
  </si>
  <si>
    <t xml:space="preserve">Catherine Sellers, une vie de théâtre </t>
  </si>
  <si>
    <t>Total expositions gratuites</t>
  </si>
  <si>
    <t xml:space="preserve">Molière en musiques </t>
  </si>
  <si>
    <t>Opéra Garnier</t>
  </si>
  <si>
    <t>Total expositions site Opéra</t>
  </si>
  <si>
    <t>L’aventure Champollion. Dans le secret des hiéroglyphes</t>
  </si>
  <si>
    <t>Visages de l’exploration au XIXe siècle : du mythe à l’histoire</t>
  </si>
  <si>
    <t>Marcel Proust : la fabrique de l'œuvre</t>
  </si>
  <si>
    <t xml:space="preserve">Françoise Pétrovitch. Derrière les paupières </t>
  </si>
  <si>
    <t xml:space="preserve">Molière, le jeu du vrai et du faux </t>
  </si>
  <si>
    <t>Ce monde qui nous regarde : 15 ans de l'agence Noor</t>
  </si>
  <si>
    <t xml:space="preserve">« J’ai horreur du souvenir ! ». Dans les archives de Pierre Boulez </t>
  </si>
  <si>
    <t>Paris</t>
  </si>
  <si>
    <t>Île-de-France hors Paris</t>
  </si>
  <si>
    <t>France hors Île-de-France</t>
  </si>
  <si>
    <t>Étranger</t>
  </si>
  <si>
    <t>Nombre de dossiers ou articles communiqués à des chercheurs</t>
  </si>
  <si>
    <t>Nombre de dossiers ou articles communiqués en interne</t>
  </si>
  <si>
    <t>Statut</t>
  </si>
  <si>
    <t>Catégorie</t>
  </si>
  <si>
    <t>PP</t>
  </si>
  <si>
    <t>ETPT</t>
  </si>
  <si>
    <t xml:space="preserve">Personnels État </t>
  </si>
  <si>
    <t xml:space="preserve">Personnels non-titulaires </t>
  </si>
  <si>
    <t xml:space="preserve">Personnels non-titulaires à temps incomplet </t>
  </si>
  <si>
    <t>Domaines de formation</t>
  </si>
  <si>
    <t>Stagiaires</t>
  </si>
  <si>
    <t>Jours</t>
  </si>
  <si>
    <t xml:space="preserve">ACCUEIL           </t>
  </si>
  <si>
    <t xml:space="preserve">ACTEURS FORMATION </t>
  </si>
  <si>
    <t xml:space="preserve">ADMIN ET GESTION  </t>
  </si>
  <si>
    <t xml:space="preserve">AUDIOVISUEL       </t>
  </si>
  <si>
    <t>BUREAUTIQUE</t>
  </si>
  <si>
    <t xml:space="preserve">CATALOGAGE        </t>
  </si>
  <si>
    <t xml:space="preserve">CATALOGUE         </t>
  </si>
  <si>
    <t xml:space="preserve">COLLECTIONS       </t>
  </si>
  <si>
    <t xml:space="preserve">CONCOURS          </t>
  </si>
  <si>
    <t xml:space="preserve">CONSERVATION      </t>
  </si>
  <si>
    <t>EDIT ET VAL COLLEC</t>
  </si>
  <si>
    <t>HYGIENE ET SECURITÉ</t>
  </si>
  <si>
    <t xml:space="preserve">BÂTIMENT  </t>
  </si>
  <si>
    <t xml:space="preserve">INFORMATIQUE      </t>
  </si>
  <si>
    <t>LANGUES ETRANGERES</t>
  </si>
  <si>
    <t xml:space="preserve">MANAGEMENT        </t>
  </si>
  <si>
    <t>NOUVEAUX ARRIVANTS</t>
  </si>
  <si>
    <t xml:space="preserve">PROJET PERSONNEL  </t>
  </si>
  <si>
    <t xml:space="preserve">SAVOIRS DE BASE   </t>
  </si>
  <si>
    <t xml:space="preserve">SYS D'INFORMATION </t>
  </si>
  <si>
    <t>TECHN.DOCUMENTAIRE</t>
  </si>
  <si>
    <t>Total général</t>
  </si>
  <si>
    <t>DEPENSES</t>
  </si>
  <si>
    <t>CF 2021</t>
  </si>
  <si>
    <t>CF 2022</t>
  </si>
  <si>
    <t>Montants</t>
  </si>
  <si>
    <t>taux de réalisation</t>
  </si>
  <si>
    <t>AE</t>
  </si>
  <si>
    <t>CP</t>
  </si>
  <si>
    <t>Personnel</t>
  </si>
  <si>
    <t>Fonctionnement</t>
  </si>
  <si>
    <t>Investissement</t>
  </si>
  <si>
    <t>TOTAL DES DEPENSES - AE (A) CP (B)</t>
  </si>
  <si>
    <t>RECETTES</t>
  </si>
  <si>
    <t>Taux de réalisation</t>
  </si>
  <si>
    <t>Recettes globalisées</t>
  </si>
  <si>
    <t>Subvention pour charges de service public</t>
  </si>
  <si>
    <t>Autres financements de l'Etat</t>
  </si>
  <si>
    <t>Recettes propres</t>
  </si>
  <si>
    <t>Recettes fléchées*</t>
  </si>
  <si>
    <t>Financements de l'Etat fléchés</t>
  </si>
  <si>
    <t>Autres financements publics fléchés</t>
  </si>
  <si>
    <t>Recettes propres fléchées</t>
  </si>
  <si>
    <t>TOTAL DES RECETTES (C)</t>
  </si>
  <si>
    <t>SOLDE BUDGETAIRE</t>
  </si>
  <si>
    <t>Abondement ou prélèvement sur la trésorerie</t>
  </si>
  <si>
    <t>Arsenal</t>
  </si>
  <si>
    <t>CF 2019</t>
  </si>
  <si>
    <t>CF 2020</t>
  </si>
  <si>
    <t>Subventions d'Etat</t>
  </si>
  <si>
    <t>Autres subventions</t>
  </si>
  <si>
    <t>Mécénat et parrainage</t>
  </si>
  <si>
    <t>Billetterie (dont accès au salles de lecture et expositions)</t>
  </si>
  <si>
    <t>Coproduction, tournées et itinérances de spéctacles et d'exposition</t>
  </si>
  <si>
    <t>Activités commerciales (dont éditions et mise à dispo. infrastructures informatiques)</t>
  </si>
  <si>
    <t>Valorisation du domaine</t>
  </si>
  <si>
    <t>Valorisation des collections (dont reproduction et partenariats de numérisation)</t>
  </si>
  <si>
    <t>Activités d'enseignement</t>
  </si>
  <si>
    <t>Recettes diverses</t>
  </si>
  <si>
    <t>Total recettes</t>
  </si>
  <si>
    <t>Le suivi des dépenses dirigeants</t>
  </si>
  <si>
    <t>1. Frais de réception et de représentation</t>
  </si>
  <si>
    <t>2. Déplacements (missions et taxis)</t>
  </si>
  <si>
    <t>3. Autre</t>
  </si>
  <si>
    <t>3.1 Formations</t>
  </si>
  <si>
    <t>3.2 Véhicule de direction</t>
  </si>
  <si>
    <t>Image animée</t>
  </si>
  <si>
    <t>Image fixe</t>
  </si>
  <si>
    <t>Multimédia</t>
  </si>
  <si>
    <t>Spectacle</t>
  </si>
  <si>
    <t>Publication en série imprimée</t>
  </si>
  <si>
    <t>Ressource électronique</t>
  </si>
  <si>
    <t>Médaille</t>
  </si>
  <si>
    <t>Objet</t>
  </si>
  <si>
    <t>Manuscrit moderne</t>
  </si>
  <si>
    <t>Musique</t>
  </si>
  <si>
    <t>Document sonore</t>
  </si>
  <si>
    <t>Document cartographique</t>
  </si>
  <si>
    <t>Monographie</t>
  </si>
  <si>
    <t>Collection</t>
  </si>
  <si>
    <t>Ensemble</t>
  </si>
  <si>
    <t>Recueil</t>
  </si>
  <si>
    <t>Périodique</t>
  </si>
  <si>
    <t>Historique</t>
  </si>
  <si>
    <t>Sous-notice analytique*</t>
  </si>
  <si>
    <t>Noms de personne</t>
  </si>
  <si>
    <t>Collectivités</t>
  </si>
  <si>
    <t>Marques</t>
  </si>
  <si>
    <t>Noms géographiques</t>
  </si>
  <si>
    <t>Dewey</t>
  </si>
  <si>
    <t>Rameau</t>
  </si>
  <si>
    <t>Nombre d'instruments de recherche</t>
  </si>
  <si>
    <t>Nombre de composants</t>
  </si>
  <si>
    <t>Nombre de dao</t>
  </si>
  <si>
    <t>Nombre d'éléments d'indexation</t>
  </si>
  <si>
    <t>Nombre d'éléments d'indexation liés au fichier d'autorité de la BnF</t>
  </si>
  <si>
    <t>Services catalogage courant</t>
  </si>
  <si>
    <t xml:space="preserve">DCO </t>
  </si>
  <si>
    <t>DDL</t>
  </si>
  <si>
    <t>Services catalogage rétrospectif</t>
  </si>
  <si>
    <t>*hors modifications de notices récentes (moins de 3 mois)</t>
  </si>
  <si>
    <t>DCO</t>
  </si>
  <si>
    <t>DSR</t>
  </si>
  <si>
    <t>Structure</t>
  </si>
  <si>
    <t>Modifications</t>
  </si>
  <si>
    <t>Total Modifications</t>
  </si>
  <si>
    <t>Total Créations</t>
  </si>
  <si>
    <t>Créations</t>
  </si>
  <si>
    <t>2019</t>
  </si>
  <si>
    <t>2020</t>
  </si>
  <si>
    <t>2021</t>
  </si>
  <si>
    <t>2022</t>
  </si>
  <si>
    <t>création des instruments de recherche</t>
  </si>
  <si>
    <t>création des composants</t>
  </si>
  <si>
    <t>Nombre de volumes réparés physiquement*</t>
  </si>
  <si>
    <t>Nombre de documents en feuille réparés*</t>
  </si>
  <si>
    <t>Reliure main (nombre de volumes)</t>
  </si>
  <si>
    <t>Désinfection (m3)</t>
  </si>
  <si>
    <t>Objets, maquettes, divers*</t>
  </si>
  <si>
    <t>Dorures / titrages (nombre de volumes)</t>
  </si>
  <si>
    <t>Documents Son</t>
  </si>
  <si>
    <t>Documents Vidéo</t>
  </si>
  <si>
    <t>Documents Objet audiovisuel</t>
  </si>
  <si>
    <t>Reliure mécanisée (volumes commandés)</t>
  </si>
  <si>
    <t>Conditionnement sur mesure (documents)*</t>
  </si>
  <si>
    <t>Équipement léger (documents magasin)*</t>
  </si>
  <si>
    <t>Dépoussiérage (en ml)</t>
  </si>
  <si>
    <t>Désacidification (en unités de conservation)</t>
  </si>
  <si>
    <t>*hors conditionnement (130 000 unités mises en boîtes, pochettes et boîtiers audiovisuels) et équipement allégé (24 105 volumes) réalisés par les départements de collections, en 2022</t>
  </si>
  <si>
    <t>Nombre total de documents</t>
  </si>
  <si>
    <t>Objets</t>
  </si>
  <si>
    <t>Vidéos</t>
  </si>
  <si>
    <t>Musique notée</t>
  </si>
  <si>
    <t>Manuscrits</t>
  </si>
  <si>
    <t>Documents sonores</t>
  </si>
  <si>
    <t>Cartes et plans</t>
  </si>
  <si>
    <t>Documents iconographiques</t>
  </si>
  <si>
    <t>Fascicules de périodiques</t>
  </si>
  <si>
    <t>Monographies</t>
  </si>
  <si>
    <t>Nombre total de visites</t>
  </si>
  <si>
    <t>Pagella (Grenoble)</t>
  </si>
  <si>
    <t>Memonum (Montpellier Méditerranée Métropole)</t>
  </si>
  <si>
    <t xml:space="preserve">Héritage des Ponts et chaussées </t>
  </si>
  <si>
    <t>Bibliothèque numérique de la statistique publique</t>
  </si>
  <si>
    <t>Commun patrimoine</t>
  </si>
  <si>
    <t>Yroise (Brest)</t>
  </si>
  <si>
    <t>Nutrisco (Le Havre)</t>
  </si>
  <si>
    <t>Pireneas</t>
  </si>
  <si>
    <t>Rosalis</t>
  </si>
  <si>
    <t>Numba</t>
  </si>
  <si>
    <t>France-Angleterre</t>
  </si>
  <si>
    <t>Bibliothèque diplomatique numérique</t>
  </si>
  <si>
    <t>Bibliothèque numérique du RFN</t>
  </si>
  <si>
    <t>Rotomagus</t>
  </si>
  <si>
    <t>Grande Collecte</t>
  </si>
  <si>
    <t>Numistral</t>
  </si>
  <si>
    <t>Gallica studio</t>
  </si>
  <si>
    <t>Gallicadabra</t>
  </si>
  <si>
    <t>Gallica intra-muros</t>
  </si>
  <si>
    <t>application</t>
  </si>
  <si>
    <t>lecteur exportable</t>
  </si>
  <si>
    <t>gallica.bnf.fr</t>
  </si>
  <si>
    <t>Total des documents des partenaires</t>
  </si>
  <si>
    <t>Référencement par moissonnage des bibliothèques numériques partenaires</t>
  </si>
  <si>
    <t>Intégration des fichiers numériques</t>
  </si>
  <si>
    <t>Intégration par numérisation des documents dans les marchés et ateliers de la BnF</t>
  </si>
  <si>
    <t>Nombre de documents des partenaires accessibles dans Gallica par filières</t>
  </si>
  <si>
    <t>Total des partenaires de Gallica</t>
  </si>
  <si>
    <t>Bibliothèques étrangères</t>
  </si>
  <si>
    <t>Autres partenaires</t>
  </si>
  <si>
    <t>Partenaires de l’Enseignement supérieur et de la recherche</t>
  </si>
  <si>
    <t>Partenaires des territoires</t>
  </si>
  <si>
    <t>Livres</t>
  </si>
  <si>
    <t>Livres numériques</t>
  </si>
  <si>
    <t>Périodiques (fascicules)</t>
  </si>
  <si>
    <t>Périodiques (titres vivants)</t>
  </si>
  <si>
    <t>Brochures et publications diverses</t>
  </si>
  <si>
    <t>Son</t>
  </si>
  <si>
    <t>dont son dématérialisé</t>
  </si>
  <si>
    <t>Vidéogrammes</t>
  </si>
  <si>
    <t>dont vidéo dématérialisée</t>
  </si>
  <si>
    <t>Multisupports</t>
  </si>
  <si>
    <t>Multimédias</t>
  </si>
  <si>
    <t xml:space="preserve">Estampes </t>
  </si>
  <si>
    <t>Livres d'artiste</t>
  </si>
  <si>
    <t xml:space="preserve">Photographies </t>
  </si>
  <si>
    <t>Monnaies</t>
  </si>
  <si>
    <t>Affiches illustrées</t>
  </si>
  <si>
    <t>Imagerie (cartes postales)</t>
  </si>
  <si>
    <t>Partitions</t>
  </si>
  <si>
    <t>Dont collectes larges</t>
  </si>
  <si>
    <t>Dont collectes ciblées</t>
  </si>
  <si>
    <t>Achats</t>
  </si>
  <si>
    <t>Dons</t>
  </si>
  <si>
    <t>Échanges</t>
  </si>
  <si>
    <t>Total papier</t>
  </si>
  <si>
    <t>Salle ovale</t>
  </si>
  <si>
    <t>Libre-accès Haut-de-jardin</t>
  </si>
  <si>
    <t>Libre-accès salles de Recherche</t>
  </si>
  <si>
    <t>Magasin</t>
  </si>
  <si>
    <t>Acquisitions de périodiques (en nombre de titres)</t>
  </si>
  <si>
    <t>Echanges</t>
  </si>
  <si>
    <t>Acquisitions numériques</t>
  </si>
  <si>
    <t>Dons et autres modes d’entrées</t>
  </si>
  <si>
    <t>Affiches et travaux graphiques</t>
  </si>
  <si>
    <t>Cartes, atlas et globes</t>
  </si>
  <si>
    <t>Catalogues de ventes et de libraires</t>
  </si>
  <si>
    <t>Costumes et accessoires</t>
  </si>
  <si>
    <t>Dessins et dessins de presse</t>
  </si>
  <si>
    <t>Documents sonores (phonogrammes)</t>
  </si>
  <si>
    <t>Dossiers de presse</t>
  </si>
  <si>
    <t>Éphémères</t>
  </si>
  <si>
    <t>Estampes</t>
  </si>
  <si>
    <t>Images animées (vidéogrammes)</t>
  </si>
  <si>
    <t>Livres d’artistes &amp; graphiques</t>
  </si>
  <si>
    <t xml:space="preserve">Manuscrits </t>
  </si>
  <si>
    <t>Maquettes de spectacle</t>
  </si>
  <si>
    <t>Monnaies et médailles</t>
  </si>
  <si>
    <t>Multimédia mono et multisupport</t>
  </si>
  <si>
    <t>Musique imprimée</t>
  </si>
  <si>
    <t>Portfolios (estampes et photos)</t>
  </si>
  <si>
    <t>Programmes de spectacles</t>
  </si>
  <si>
    <t>Timbres</t>
  </si>
  <si>
    <t>Catégories de fichiers numériques reçus (traités via ADDN)</t>
  </si>
  <si>
    <t>Achat</t>
  </si>
  <si>
    <t>Don</t>
  </si>
  <si>
    <t>Atlas numérique</t>
  </si>
  <si>
    <t>Phonogrammes</t>
  </si>
  <si>
    <t>Photographies  20e et 21e s.</t>
  </si>
  <si>
    <t>Fonds d'archives</t>
  </si>
  <si>
    <t>Périodique (fascicule dématérialisé)</t>
  </si>
  <si>
    <t>Totaux</t>
  </si>
  <si>
    <t>Livres et recueils</t>
  </si>
  <si>
    <t>Périodiques (titres)</t>
  </si>
  <si>
    <t>Dont vivants</t>
  </si>
  <si>
    <t>Estampes et photographies</t>
  </si>
  <si>
    <t>Cartes, plans, globes</t>
  </si>
  <si>
    <t>Monnaies et jetons</t>
  </si>
  <si>
    <t>Médailles</t>
  </si>
  <si>
    <t>Autres objets</t>
  </si>
  <si>
    <t>Documents relatifs aux spectacles</t>
  </si>
  <si>
    <t>Enregistrement sonores</t>
  </si>
  <si>
    <t>Archives du web (en fichiers collectés (URL))</t>
  </si>
  <si>
    <t>En teraoctets</t>
  </si>
  <si>
    <t>Total Recherche</t>
  </si>
  <si>
    <t>Pass recherche 1 entrée</t>
  </si>
  <si>
    <t>Pass recherche 5 entrées</t>
  </si>
  <si>
    <t>Total Haut-de-jardin</t>
  </si>
  <si>
    <t>Estimations Haut-de-jardin hors salles de lecture</t>
  </si>
  <si>
    <t>Haut-de-jardin</t>
  </si>
  <si>
    <t>Total bibliothèque de recherche</t>
  </si>
  <si>
    <t>Sous total RAO</t>
  </si>
  <si>
    <t>Avignon</t>
  </si>
  <si>
    <t>Opéra</t>
  </si>
  <si>
    <t>Richelieu</t>
  </si>
  <si>
    <t>Rez-de-jardin</t>
  </si>
  <si>
    <t>Gallica intramuros</t>
  </si>
  <si>
    <t>RAO</t>
  </si>
  <si>
    <t>Rez-de-Jardin</t>
  </si>
  <si>
    <t>Fréquentation expositions et musée</t>
  </si>
  <si>
    <t>Expositions temporaires</t>
  </si>
  <si>
    <t>Musée</t>
  </si>
  <si>
    <t>Fréquentation des manifestations</t>
  </si>
  <si>
    <t>Visiteurs sur place</t>
  </si>
  <si>
    <t>Téléchargements de podcasts</t>
  </si>
  <si>
    <t>sites Gallica</t>
  </si>
  <si>
    <t>Tous sites BnF*</t>
  </si>
  <si>
    <t>site institutionnel bnf.fr</t>
  </si>
  <si>
    <t>BnF catalogue général</t>
  </si>
  <si>
    <t>Data.bnf.fr</t>
  </si>
  <si>
    <t>Retronews</t>
  </si>
  <si>
    <t>BnF archives et manuscrits</t>
  </si>
  <si>
    <t>Patrimoines partagés</t>
  </si>
  <si>
    <t>Presse locale ancienne</t>
  </si>
  <si>
    <t>Essentiels (expositions en ligne)</t>
  </si>
  <si>
    <t>CCFr</t>
  </si>
  <si>
    <t>…</t>
  </si>
  <si>
    <t>site FM</t>
  </si>
  <si>
    <t>autres sites</t>
  </si>
  <si>
    <t>Vues de presse</t>
  </si>
  <si>
    <t>Vues de collections spécialisées</t>
  </si>
  <si>
    <t>Supports audiovisuels et diapositives</t>
  </si>
  <si>
    <t>Vues de livres</t>
  </si>
  <si>
    <t>dont dématérialisé</t>
  </si>
  <si>
    <t>Gallica (hors documents moissonnés et hors documents accessibles uniquement sur place)</t>
  </si>
  <si>
    <t>Dont documents BnF</t>
  </si>
  <si>
    <t>Dont documents numérisés avec des partenaires</t>
  </si>
  <si>
    <t>Documents moissonnés</t>
  </si>
  <si>
    <t>Sous-total documents accessibles à distance</t>
  </si>
  <si>
    <t>Documents dans Gallica intramuros seul</t>
  </si>
  <si>
    <t>Total des documents Gallica (hors moissonnés)</t>
  </si>
  <si>
    <t>Fréquentation du CCFr (nombre de visites)</t>
  </si>
  <si>
    <t>Nombre de fonds décrits dans le Répertoire de fonds</t>
  </si>
  <si>
    <t>Nombre de notices dans la base Patrimoine</t>
  </si>
  <si>
    <t>nc</t>
  </si>
  <si>
    <t>La Bibliothèque nationale de France à Richelieu, histoire d’une renaissance</t>
  </si>
  <si>
    <t xml:space="preserve">La photographie à tout prix : une année de prix photographiques à la BnF  </t>
  </si>
  <si>
    <t>Nombre de vues océrisées</t>
  </si>
  <si>
    <t>Pass lecture/culture - Bibliothèque tous publics</t>
  </si>
  <si>
    <t>Nombre d'abonnements</t>
  </si>
  <si>
    <t>Nombre d'entrées dans les espaces de lecture</t>
  </si>
  <si>
    <t>Nombre de documents communiqués en salles de lecture</t>
  </si>
  <si>
    <t>Fréquentation en ligne (visites)</t>
  </si>
  <si>
    <t>Nombre de consultations de documents dans les sites Gallica</t>
  </si>
  <si>
    <t>Gallica</t>
  </si>
  <si>
    <t>Collections de la BnF au 31 décembre</t>
  </si>
  <si>
    <t>Détail des visites Gallica</t>
  </si>
  <si>
    <t>Nombre de documents entrant par dépôt légal (par dépôt)</t>
  </si>
  <si>
    <t>Monographies entrées par achats, dons, échanges</t>
  </si>
  <si>
    <t>Monographies entrées par achat et par usage</t>
  </si>
  <si>
    <t>Documents spécialisés</t>
  </si>
  <si>
    <t>Galerie 2 - FM</t>
  </si>
  <si>
    <t>Galerie 1 - FM</t>
  </si>
  <si>
    <t>Galerie des donateurs - FM</t>
  </si>
  <si>
    <t>Allée Julien Cain - FM</t>
  </si>
  <si>
    <t>Galerie Mansart - RIC</t>
  </si>
  <si>
    <t>Titres (conventionnel, uniforme musical, uniforme textuel)</t>
  </si>
  <si>
    <t>Imprimé (sauf publication en série)</t>
  </si>
  <si>
    <t>L'offre documentaire de Gallica par provenance et sites</t>
  </si>
  <si>
    <t>État du catalogue général par type de notice</t>
  </si>
  <si>
    <t>État du catalogue général par type de notices bibliographiques</t>
  </si>
  <si>
    <t>État du catalogue général par type de notices d'autorité</t>
  </si>
  <si>
    <t>État du catalague Archives et manuscrits</t>
  </si>
  <si>
    <t>Catalogage : Créations de notices bibliographiques</t>
  </si>
  <si>
    <t>Catalogage : modifications de notices bibliographiques</t>
  </si>
  <si>
    <t>Catalogage : créations et modifications de notices autorité</t>
  </si>
  <si>
    <t>Signalement des archives et des manuscrits</t>
  </si>
  <si>
    <t>Conservation curative</t>
  </si>
  <si>
    <t>Conservation préventive</t>
  </si>
  <si>
    <t>Catalogue collectif de France</t>
  </si>
  <si>
    <t>Fréquentation 2022 des activités d'éducation artistique et culturelle</t>
  </si>
  <si>
    <t>* la somme des lignes du détail ne correspond au total des visites : certains domaines ne sont pas mentionnés ici et, à l'inverse, une visite peut concerner plusieurs domaines et est alors comptabilisée pour chaque domaine mais une seule fois pour le récapitulatif "tous sites BnF"</t>
  </si>
  <si>
    <t xml:space="preserve">*les sous-notices analytiques sont employées pour rassembler les accès nécessaires à une partie d’un document (texte inclus dans un ouvrage, etc.).
</t>
  </si>
  <si>
    <t xml:space="preserve">*En 2022, à la production des ateliers centralisés de la conservation a été ajoutée celle des ateliers spécialisés et celle des  équipes des départements de collections
</t>
  </si>
  <si>
    <t>Publics et services</t>
  </si>
  <si>
    <t>Collections</t>
  </si>
  <si>
    <t>Les partenaires de Gallica par types de partenaires au 31 décembre</t>
  </si>
  <si>
    <t>Rayonnement</t>
  </si>
  <si>
    <t>Gouvernance</t>
  </si>
  <si>
    <t>Répartition des effectifs par corps et catégorie</t>
  </si>
  <si>
    <t>Détail des recettes par origines  en GBCP</t>
  </si>
  <si>
    <t>Pass annuel recherche</t>
  </si>
  <si>
    <t>Salle Ovale</t>
  </si>
  <si>
    <t>Total Grand public</t>
  </si>
  <si>
    <t>Total Scolaires et étudiants</t>
  </si>
  <si>
    <t>Total Enseignants</t>
  </si>
  <si>
    <t>Enseignants</t>
  </si>
  <si>
    <t>Total général (hors sous-notice analytique*)</t>
  </si>
  <si>
    <t>Internet - en milliards de fichiers web (URL)</t>
  </si>
  <si>
    <t>Nombre de vues numérisées et océrisées</t>
  </si>
  <si>
    <t>Total vues numérisées</t>
  </si>
  <si>
    <t>Total des documents disponibles (avec documents moissonnés)</t>
  </si>
  <si>
    <t>Nombre de documents d'archives communiqués</t>
  </si>
  <si>
    <t>PP = personnes physiques (chiffres au 31/12)  ;  ETPT = équivalent temps plein annuel travaillé (moyenne annuelle)</t>
  </si>
  <si>
    <t>Stagiaires*</t>
  </si>
  <si>
    <t>* stagiaires : nombre d'inscriptions. Si un agent suit plusieurs formations du même domaine, il est compté comme stagiaire à chaque reprise</t>
  </si>
  <si>
    <t>BI 2022</t>
  </si>
  <si>
    <t>BI 2022 après BR</t>
  </si>
  <si>
    <t>12/04/22 au 04/07/22</t>
  </si>
  <si>
    <t>10/05/22 au 21/08/22</t>
  </si>
  <si>
    <t>01/02/22 au 20/03/22</t>
  </si>
  <si>
    <t xml:space="preserve">13/04/22 au 05/06/22 </t>
  </si>
  <si>
    <t xml:space="preserve">28/06/22 au 06/11/22 </t>
  </si>
  <si>
    <t>15/03/22 au 16/10/22</t>
  </si>
  <si>
    <t>Répartition des expositions qui ont bénéficié des prêts de la BnF</t>
  </si>
  <si>
    <t>Total catalogage courant</t>
  </si>
  <si>
    <t>L'offre Gallica par type de documents (hors intramuros et moissonnages)</t>
  </si>
  <si>
    <r>
      <rPr>
        <i/>
        <sz val="14"/>
        <rFont val="CorporateSBQ"/>
      </rPr>
      <t>12/10/21</t>
    </r>
    <r>
      <rPr>
        <sz val="14"/>
        <rFont val="CorporateSBQ"/>
      </rPr>
      <t xml:space="preserve"> au 23/01/22</t>
    </r>
  </si>
  <si>
    <r>
      <rPr>
        <i/>
        <sz val="14"/>
        <rFont val="CorporateSBQ"/>
      </rPr>
      <t xml:space="preserve">03/11/21 </t>
    </r>
    <r>
      <rPr>
        <sz val="14"/>
        <rFont val="CorporateSBQ"/>
      </rPr>
      <t>au 13/01/22</t>
    </r>
  </si>
  <si>
    <r>
      <t xml:space="preserve">18/10/22 au </t>
    </r>
    <r>
      <rPr>
        <i/>
        <sz val="14"/>
        <rFont val="CorporateSBQ"/>
      </rPr>
      <t>29/01/23</t>
    </r>
  </si>
  <si>
    <r>
      <t xml:space="preserve">11/10/22 au </t>
    </r>
    <r>
      <rPr>
        <i/>
        <sz val="14"/>
        <rFont val="CorporateSBQ"/>
      </rPr>
      <t>22/01/23</t>
    </r>
  </si>
  <si>
    <r>
      <t xml:space="preserve">27/09/22 au </t>
    </r>
    <r>
      <rPr>
        <i/>
        <sz val="14"/>
        <rFont val="CorporateSBQ"/>
      </rPr>
      <t xml:space="preserve">15/01/23 </t>
    </r>
  </si>
  <si>
    <r>
      <rPr>
        <i/>
        <sz val="14"/>
        <rFont val="CorporateSBQ"/>
      </rPr>
      <t>26/11/21</t>
    </r>
    <r>
      <rPr>
        <sz val="14"/>
        <rFont val="CorporateSBQ"/>
      </rPr>
      <t xml:space="preserve"> au 09/01/22</t>
    </r>
  </si>
  <si>
    <r>
      <t xml:space="preserve">13/12/22 au </t>
    </r>
    <r>
      <rPr>
        <i/>
        <sz val="14"/>
        <rFont val="CorporateSBQ"/>
      </rPr>
      <t>12/03/23</t>
    </r>
  </si>
  <si>
    <r>
      <t xml:space="preserve">27/08/22 au </t>
    </r>
    <r>
      <rPr>
        <i/>
        <sz val="14"/>
        <rFont val="CorporateSBQ"/>
      </rPr>
      <t xml:space="preserve">14/01/23 </t>
    </r>
  </si>
  <si>
    <r>
      <t>Photos du XIX</t>
    </r>
    <r>
      <rPr>
        <vertAlign val="superscript"/>
        <sz val="14"/>
        <rFont val="CorporateSBQ"/>
      </rPr>
      <t>e</t>
    </r>
    <r>
      <rPr>
        <sz val="14"/>
        <rFont val="CorporateSBQ"/>
      </rPr>
      <t xml:space="preserve"> siècle</t>
    </r>
  </si>
  <si>
    <r>
      <t>Photos des XX</t>
    </r>
    <r>
      <rPr>
        <vertAlign val="superscript"/>
        <sz val="14"/>
        <rFont val="CorporateSBQ"/>
      </rPr>
      <t>e</t>
    </r>
    <r>
      <rPr>
        <sz val="14"/>
        <rFont val="CorporateSBQ"/>
      </rPr>
      <t xml:space="preserve"> et XXI</t>
    </r>
    <r>
      <rPr>
        <vertAlign val="superscript"/>
        <sz val="14"/>
        <rFont val="CorporateSBQ"/>
      </rPr>
      <t>e</t>
    </r>
    <r>
      <rPr>
        <sz val="14"/>
        <rFont val="CorporateSBQ"/>
      </rPr>
      <t xml:space="preserve"> siècles</t>
    </r>
  </si>
  <si>
    <t>Fréquentation physique totale (salles de lecture, expositions, musée, manifestations, activités d'éducation artistique et culurelle*)</t>
  </si>
  <si>
    <t>Total sous plafond</t>
  </si>
  <si>
    <t>Hors plafond</t>
  </si>
  <si>
    <t>les visites de groupes EAC dans les galeries d'exposition sont dédoublonnées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</si>
</sst>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\ _F_-;\-* #,##0.00\ _F_-;_-* &quot;-&quot;??\ _F_-;_-@_-"/>
    <numFmt numFmtId="166" formatCode="dd/mm/yy;@"/>
    <numFmt numFmtId="167" formatCode="0.0%"/>
    <numFmt numFmtId="168" formatCode="_-* #,##0\ _F_-;\-* #,##0\ _F_-;_-* &quot;-&quot;??\ _F_-;_-@_-"/>
    <numFmt numFmtId="169" formatCode="_-* #,##0.0\ _€_-;\-* #,##0.0\ _€_-;_-* &quot;-&quot;??\ _€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2"/>
      <name val="CorporateSBQ"/>
    </font>
    <font>
      <sz val="28"/>
      <color theme="8"/>
      <name val="CorporateSBQ"/>
    </font>
    <font>
      <b/>
      <sz val="12"/>
      <name val="CorporateSBQ"/>
    </font>
    <font>
      <i/>
      <sz val="12"/>
      <color theme="0" tint="-0.499984740745262"/>
      <name val="CorporateSBQ"/>
    </font>
    <font>
      <i/>
      <sz val="12"/>
      <color theme="0" tint="-0.34998626667073579"/>
      <name val="CorporateSBQ"/>
    </font>
    <font>
      <sz val="14"/>
      <name val="CorporateSBQ"/>
    </font>
    <font>
      <b/>
      <sz val="14"/>
      <color theme="0"/>
      <name val="CorporateSBQ"/>
    </font>
    <font>
      <b/>
      <sz val="14"/>
      <name val="CorporateSBQ"/>
    </font>
    <font>
      <i/>
      <sz val="14"/>
      <name val="CorporateSBQ"/>
    </font>
    <font>
      <vertAlign val="superscript"/>
      <sz val="14"/>
      <name val="CorporateSBQ"/>
    </font>
    <font>
      <b/>
      <i/>
      <sz val="14"/>
      <color theme="0"/>
      <name val="CorporateSBQ"/>
    </font>
    <font>
      <sz val="14"/>
      <color theme="0"/>
      <name val="CorporateSBQ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theme="7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theme="8"/>
      </left>
      <right style="hair">
        <color theme="8"/>
      </right>
      <top style="thin">
        <color theme="8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thin">
        <color theme="8"/>
      </top>
      <bottom style="hair">
        <color theme="8"/>
      </bottom>
      <diagonal/>
    </border>
    <border>
      <left style="hair">
        <color theme="8"/>
      </left>
      <right style="thin">
        <color theme="8"/>
      </right>
      <top style="thin">
        <color theme="8"/>
      </top>
      <bottom style="hair">
        <color theme="8"/>
      </bottom>
      <diagonal/>
    </border>
    <border>
      <left style="thin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hair">
        <color theme="8"/>
      </left>
      <right style="thin">
        <color theme="8"/>
      </right>
      <top style="hair">
        <color theme="8"/>
      </top>
      <bottom style="hair">
        <color theme="8"/>
      </bottom>
      <diagonal/>
    </border>
    <border>
      <left style="thin">
        <color theme="8"/>
      </left>
      <right style="hair">
        <color theme="8"/>
      </right>
      <top style="hair">
        <color theme="8"/>
      </top>
      <bottom style="thin">
        <color theme="8"/>
      </bottom>
      <diagonal/>
    </border>
    <border>
      <left style="hair">
        <color theme="8"/>
      </left>
      <right style="hair">
        <color theme="8"/>
      </right>
      <top style="hair">
        <color theme="8"/>
      </top>
      <bottom style="thin">
        <color theme="8"/>
      </bottom>
      <diagonal/>
    </border>
    <border>
      <left style="hair">
        <color theme="8"/>
      </left>
      <right style="thin">
        <color theme="8"/>
      </right>
      <top style="hair">
        <color theme="8"/>
      </top>
      <bottom style="thin">
        <color theme="8"/>
      </bottom>
      <diagonal/>
    </border>
    <border>
      <left style="hair">
        <color theme="8"/>
      </left>
      <right/>
      <top style="thin">
        <color theme="8"/>
      </top>
      <bottom style="hair">
        <color theme="8"/>
      </bottom>
      <diagonal/>
    </border>
    <border>
      <left/>
      <right style="hair">
        <color theme="8"/>
      </right>
      <top style="thin">
        <color theme="8"/>
      </top>
      <bottom style="hair">
        <color theme="8"/>
      </bottom>
      <diagonal/>
    </border>
    <border>
      <left/>
      <right style="thin">
        <color theme="8"/>
      </right>
      <top style="thin">
        <color theme="8"/>
      </top>
      <bottom style="hair">
        <color theme="8"/>
      </bottom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 style="hair">
        <color theme="8"/>
      </bottom>
      <diagonal/>
    </border>
    <border>
      <left/>
      <right/>
      <top style="thin">
        <color theme="8"/>
      </top>
      <bottom style="hair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 style="hair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hair">
        <color theme="8"/>
      </bottom>
      <diagonal/>
    </border>
    <border>
      <left/>
      <right/>
      <top/>
      <bottom style="hair">
        <color theme="8"/>
      </bottom>
      <diagonal/>
    </border>
    <border>
      <left/>
      <right style="hair">
        <color theme="8"/>
      </right>
      <top/>
      <bottom style="hair">
        <color theme="8"/>
      </bottom>
      <diagonal/>
    </border>
    <border>
      <left style="hair">
        <color theme="8"/>
      </left>
      <right/>
      <top style="hair">
        <color theme="8"/>
      </top>
      <bottom style="hair">
        <color theme="8"/>
      </bottom>
      <diagonal/>
    </border>
    <border>
      <left/>
      <right style="hair">
        <color theme="8"/>
      </right>
      <top style="hair">
        <color theme="8"/>
      </top>
      <bottom style="hair">
        <color theme="8"/>
      </bottom>
      <diagonal/>
    </border>
    <border>
      <left/>
      <right style="thin">
        <color theme="8"/>
      </right>
      <top style="hair">
        <color theme="8"/>
      </top>
      <bottom style="hair">
        <color theme="8"/>
      </bottom>
      <diagonal/>
    </border>
    <border>
      <left/>
      <right style="hair">
        <color theme="8"/>
      </right>
      <top style="hair">
        <color theme="8"/>
      </top>
      <bottom style="thin">
        <color theme="8"/>
      </bottom>
      <diagonal/>
    </border>
    <border>
      <left style="thin">
        <color theme="8"/>
      </left>
      <right/>
      <top style="hair">
        <color theme="8"/>
      </top>
      <bottom style="hair">
        <color theme="8"/>
      </bottom>
      <diagonal/>
    </border>
    <border>
      <left/>
      <right/>
      <top style="hair">
        <color theme="8"/>
      </top>
      <bottom style="hair">
        <color theme="8"/>
      </bottom>
      <diagonal/>
    </border>
    <border>
      <left style="thin">
        <color theme="8"/>
      </left>
      <right/>
      <top style="hair">
        <color theme="8"/>
      </top>
      <bottom style="thin">
        <color theme="8"/>
      </bottom>
      <diagonal/>
    </border>
    <border>
      <left/>
      <right/>
      <top style="hair">
        <color theme="8"/>
      </top>
      <bottom style="thin">
        <color theme="8"/>
      </bottom>
      <diagonal/>
    </border>
    <border>
      <left style="hair">
        <color theme="8"/>
      </left>
      <right/>
      <top style="hair">
        <color theme="8"/>
      </top>
      <bottom style="thin">
        <color theme="8"/>
      </bottom>
      <diagonal/>
    </border>
    <border>
      <left/>
      <right style="thin">
        <color theme="8"/>
      </right>
      <top style="hair">
        <color theme="8"/>
      </top>
      <bottom style="thin">
        <color theme="8"/>
      </bottom>
      <diagonal/>
    </border>
    <border>
      <left/>
      <right style="hair">
        <color theme="8"/>
      </right>
      <top style="hair">
        <color theme="8"/>
      </top>
      <bottom/>
      <diagonal/>
    </border>
    <border>
      <left style="thin">
        <color theme="8"/>
      </left>
      <right/>
      <top style="hair">
        <color theme="8"/>
      </top>
      <bottom/>
      <diagonal/>
    </border>
    <border>
      <left style="thin">
        <color theme="8"/>
      </left>
      <right/>
      <top/>
      <bottom/>
      <diagonal/>
    </border>
    <border>
      <left/>
      <right style="hair">
        <color theme="8"/>
      </right>
      <top/>
      <bottom/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6">
    <xf numFmtId="0" fontId="0" fillId="0" borderId="0" xfId="0"/>
    <xf numFmtId="0" fontId="5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4" fillId="2" borderId="4" xfId="5" applyFont="1" applyFill="1" applyBorder="1" applyAlignment="1">
      <alignment horizontal="left" vertical="top"/>
    </xf>
    <xf numFmtId="0" fontId="6" fillId="2" borderId="7" xfId="5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9" fontId="9" fillId="2" borderId="0" xfId="3" applyFont="1" applyFill="1" applyBorder="1" applyAlignment="1">
      <alignment horizontal="left" vertical="top"/>
    </xf>
    <xf numFmtId="167" fontId="9" fillId="2" borderId="0" xfId="3" applyNumberFormat="1" applyFont="1" applyFill="1" applyBorder="1" applyAlignment="1">
      <alignment horizontal="left" vertical="top"/>
    </xf>
    <xf numFmtId="164" fontId="9" fillId="2" borderId="0" xfId="0" applyNumberFormat="1" applyFont="1" applyFill="1" applyBorder="1" applyAlignment="1">
      <alignment horizontal="left" vertical="top"/>
    </xf>
    <xf numFmtId="164" fontId="9" fillId="2" borderId="0" xfId="1" applyNumberFormat="1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right" vertical="top"/>
    </xf>
    <xf numFmtId="0" fontId="10" fillId="3" borderId="3" xfId="0" applyFont="1" applyFill="1" applyBorder="1" applyAlignment="1">
      <alignment horizontal="right" vertical="top"/>
    </xf>
    <xf numFmtId="164" fontId="12" fillId="2" borderId="5" xfId="1" applyNumberFormat="1" applyFont="1" applyFill="1" applyBorder="1" applyAlignment="1">
      <alignment horizontal="left" vertical="top"/>
    </xf>
    <xf numFmtId="164" fontId="9" fillId="2" borderId="6" xfId="1" applyNumberFormat="1" applyFont="1" applyFill="1" applyBorder="1" applyAlignment="1">
      <alignment horizontal="left" vertical="top"/>
    </xf>
    <xf numFmtId="164" fontId="9" fillId="2" borderId="5" xfId="1" applyNumberFormat="1" applyFont="1" applyFill="1" applyBorder="1" applyAlignment="1">
      <alignment horizontal="left" vertical="top"/>
    </xf>
    <xf numFmtId="164" fontId="11" fillId="2" borderId="5" xfId="1" applyNumberFormat="1" applyFont="1" applyFill="1" applyBorder="1" applyAlignment="1">
      <alignment horizontal="left" vertical="top"/>
    </xf>
    <xf numFmtId="164" fontId="11" fillId="2" borderId="6" xfId="1" applyNumberFormat="1" applyFont="1" applyFill="1" applyBorder="1" applyAlignment="1">
      <alignment horizontal="left" vertical="top"/>
    </xf>
    <xf numFmtId="0" fontId="10" fillId="3" borderId="12" xfId="0" applyFont="1" applyFill="1" applyBorder="1" applyAlignment="1">
      <alignment horizontal="right" vertical="top" wrapText="1"/>
    </xf>
    <xf numFmtId="164" fontId="11" fillId="2" borderId="9" xfId="1" applyNumberFormat="1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/>
    </xf>
    <xf numFmtId="0" fontId="12" fillId="2" borderId="0" xfId="0" applyFont="1" applyFill="1" applyBorder="1" applyAlignment="1">
      <alignment horizontal="left" vertical="top"/>
    </xf>
    <xf numFmtId="0" fontId="10" fillId="3" borderId="5" xfId="0" applyFont="1" applyFill="1" applyBorder="1" applyAlignment="1">
      <alignment horizontal="center" vertical="top"/>
    </xf>
    <xf numFmtId="0" fontId="10" fillId="3" borderId="6" xfId="0" applyFont="1" applyFill="1" applyBorder="1" applyAlignment="1">
      <alignment horizontal="center" vertical="top"/>
    </xf>
    <xf numFmtId="164" fontId="9" fillId="2" borderId="8" xfId="1" applyNumberFormat="1" applyFont="1" applyFill="1" applyBorder="1" applyAlignment="1">
      <alignment horizontal="left" vertical="top"/>
    </xf>
    <xf numFmtId="164" fontId="9" fillId="2" borderId="9" xfId="1" applyNumberFormat="1" applyFont="1" applyFill="1" applyBorder="1" applyAlignment="1">
      <alignment horizontal="left" vertical="top"/>
    </xf>
    <xf numFmtId="0" fontId="10" fillId="6" borderId="5" xfId="0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center" vertical="top"/>
    </xf>
    <xf numFmtId="164" fontId="11" fillId="2" borderId="8" xfId="1" applyNumberFormat="1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5" borderId="4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left" vertical="top"/>
    </xf>
    <xf numFmtId="0" fontId="9" fillId="5" borderId="7" xfId="0" applyFont="1" applyFill="1" applyBorder="1" applyAlignment="1">
      <alignment horizontal="left" vertical="top"/>
    </xf>
    <xf numFmtId="0" fontId="9" fillId="5" borderId="8" xfId="0" applyFont="1" applyFill="1" applyBorder="1" applyAlignment="1">
      <alignment horizontal="left" vertical="top"/>
    </xf>
    <xf numFmtId="0" fontId="15" fillId="3" borderId="4" xfId="0" applyFont="1" applyFill="1" applyBorder="1" applyAlignment="1">
      <alignment horizontal="left" vertical="top"/>
    </xf>
    <xf numFmtId="0" fontId="15" fillId="3" borderId="5" xfId="0" applyFont="1" applyFill="1" applyBorder="1" applyAlignment="1">
      <alignment horizontal="center" vertical="top"/>
    </xf>
    <xf numFmtId="0" fontId="15" fillId="3" borderId="6" xfId="0" applyFont="1" applyFill="1" applyBorder="1" applyAlignment="1">
      <alignment horizontal="center" vertical="top"/>
    </xf>
    <xf numFmtId="164" fontId="9" fillId="2" borderId="5" xfId="4" applyNumberFormat="1" applyFont="1" applyFill="1" applyBorder="1" applyAlignment="1">
      <alignment horizontal="left" vertical="top"/>
    </xf>
    <xf numFmtId="169" fontId="9" fillId="2" borderId="5" xfId="1" applyNumberFormat="1" applyFont="1" applyFill="1" applyBorder="1" applyAlignment="1">
      <alignment horizontal="left" vertical="top"/>
    </xf>
    <xf numFmtId="169" fontId="9" fillId="2" borderId="6" xfId="1" applyNumberFormat="1" applyFont="1" applyFill="1" applyBorder="1" applyAlignment="1">
      <alignment horizontal="left" vertical="top"/>
    </xf>
    <xf numFmtId="164" fontId="11" fillId="2" borderId="5" xfId="4" applyNumberFormat="1" applyFont="1" applyFill="1" applyBorder="1" applyAlignment="1">
      <alignment horizontal="left" vertical="top"/>
    </xf>
    <xf numFmtId="169" fontId="11" fillId="2" borderId="5" xfId="1" applyNumberFormat="1" applyFont="1" applyFill="1" applyBorder="1" applyAlignment="1">
      <alignment horizontal="left" vertical="top"/>
    </xf>
    <xf numFmtId="169" fontId="11" fillId="2" borderId="6" xfId="1" applyNumberFormat="1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center" vertical="top"/>
    </xf>
    <xf numFmtId="169" fontId="9" fillId="2" borderId="0" xfId="1" applyNumberFormat="1" applyFont="1" applyFill="1" applyBorder="1" applyAlignment="1">
      <alignment horizontal="left" vertical="top"/>
    </xf>
    <xf numFmtId="0" fontId="10" fillId="6" borderId="5" xfId="5" applyFont="1" applyFill="1" applyBorder="1" applyAlignment="1">
      <alignment horizontal="center" vertical="top"/>
    </xf>
    <xf numFmtId="167" fontId="10" fillId="6" borderId="5" xfId="3" applyNumberFormat="1" applyFont="1" applyFill="1" applyBorder="1" applyAlignment="1">
      <alignment horizontal="center" vertical="top"/>
    </xf>
    <xf numFmtId="167" fontId="10" fillId="6" borderId="6" xfId="3" applyNumberFormat="1" applyFont="1" applyFill="1" applyBorder="1" applyAlignment="1">
      <alignment horizontal="center" vertical="top"/>
    </xf>
    <xf numFmtId="168" fontId="9" fillId="2" borderId="5" xfId="2" applyNumberFormat="1" applyFont="1" applyFill="1" applyBorder="1" applyAlignment="1">
      <alignment horizontal="left" vertical="top"/>
    </xf>
    <xf numFmtId="167" fontId="9" fillId="2" borderId="5" xfId="3" applyNumberFormat="1" applyFont="1" applyFill="1" applyBorder="1" applyAlignment="1">
      <alignment horizontal="left" vertical="top"/>
    </xf>
    <xf numFmtId="167" fontId="9" fillId="2" borderId="6" xfId="3" applyNumberFormat="1" applyFont="1" applyFill="1" applyBorder="1" applyAlignment="1">
      <alignment horizontal="left" vertical="top"/>
    </xf>
    <xf numFmtId="168" fontId="11" fillId="2" borderId="8" xfId="5" applyNumberFormat="1" applyFont="1" applyFill="1" applyBorder="1" applyAlignment="1">
      <alignment horizontal="left" vertical="top"/>
    </xf>
    <xf numFmtId="167" fontId="11" fillId="2" borderId="8" xfId="3" applyNumberFormat="1" applyFont="1" applyFill="1" applyBorder="1" applyAlignment="1">
      <alignment horizontal="left" vertical="top"/>
    </xf>
    <xf numFmtId="167" fontId="11" fillId="2" borderId="9" xfId="3" applyNumberFormat="1" applyFont="1" applyFill="1" applyBorder="1" applyAlignment="1">
      <alignment horizontal="left" vertical="top"/>
    </xf>
    <xf numFmtId="0" fontId="9" fillId="2" borderId="0" xfId="5" applyFont="1" applyFill="1" applyBorder="1" applyAlignment="1">
      <alignment horizontal="left" vertical="top"/>
    </xf>
    <xf numFmtId="168" fontId="9" fillId="2" borderId="0" xfId="5" applyNumberFormat="1" applyFont="1" applyFill="1" applyBorder="1" applyAlignment="1">
      <alignment horizontal="left" vertical="top"/>
    </xf>
    <xf numFmtId="167" fontId="9" fillId="2" borderId="8" xfId="3" applyNumberFormat="1" applyFont="1" applyFill="1" applyBorder="1" applyAlignment="1">
      <alignment horizontal="left" vertical="top"/>
    </xf>
    <xf numFmtId="167" fontId="9" fillId="2" borderId="9" xfId="3" applyNumberFormat="1" applyFont="1" applyFill="1" applyBorder="1" applyAlignment="1">
      <alignment horizontal="left" vertical="top"/>
    </xf>
    <xf numFmtId="0" fontId="6" fillId="2" borderId="4" xfId="5" applyFont="1" applyFill="1" applyBorder="1" applyAlignment="1">
      <alignment horizontal="left" vertical="top"/>
    </xf>
    <xf numFmtId="0" fontId="4" fillId="2" borderId="7" xfId="5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/>
    </xf>
    <xf numFmtId="0" fontId="9" fillId="5" borderId="0" xfId="0" applyFont="1" applyFill="1" applyBorder="1" applyAlignment="1">
      <alignment horizontal="left" vertical="top"/>
    </xf>
    <xf numFmtId="164" fontId="11" fillId="2" borderId="0" xfId="1" applyNumberFormat="1" applyFont="1" applyFill="1" applyBorder="1" applyAlignment="1">
      <alignment horizontal="left" vertical="top"/>
    </xf>
    <xf numFmtId="164" fontId="11" fillId="5" borderId="8" xfId="4" applyNumberFormat="1" applyFont="1" applyFill="1" applyBorder="1" applyAlignment="1">
      <alignment horizontal="left" vertical="top"/>
    </xf>
    <xf numFmtId="169" fontId="11" fillId="5" borderId="8" xfId="1" applyNumberFormat="1" applyFont="1" applyFill="1" applyBorder="1" applyAlignment="1">
      <alignment horizontal="left" vertical="top"/>
    </xf>
    <xf numFmtId="169" fontId="11" fillId="5" borderId="9" xfId="1" applyNumberFormat="1" applyFont="1" applyFill="1" applyBorder="1" applyAlignment="1">
      <alignment horizontal="left" vertical="top"/>
    </xf>
    <xf numFmtId="164" fontId="11" fillId="5" borderId="8" xfId="1" applyNumberFormat="1" applyFont="1" applyFill="1" applyBorder="1" applyAlignment="1">
      <alignment horizontal="left" vertical="top"/>
    </xf>
    <xf numFmtId="0" fontId="6" fillId="5" borderId="4" xfId="5" applyFont="1" applyFill="1" applyBorder="1" applyAlignment="1">
      <alignment horizontal="left" vertical="top"/>
    </xf>
    <xf numFmtId="164" fontId="11" fillId="5" borderId="9" xfId="1" applyNumberFormat="1" applyFont="1" applyFill="1" applyBorder="1" applyAlignment="1">
      <alignment horizontal="left" vertical="top"/>
    </xf>
    <xf numFmtId="164" fontId="9" fillId="2" borderId="5" xfId="1" applyNumberFormat="1" applyFont="1" applyFill="1" applyBorder="1" applyAlignment="1">
      <alignment horizontal="left" vertical="top"/>
    </xf>
    <xf numFmtId="0" fontId="10" fillId="3" borderId="10" xfId="0" applyFont="1" applyFill="1" applyBorder="1" applyAlignment="1">
      <alignment horizontal="right" vertical="top"/>
    </xf>
    <xf numFmtId="0" fontId="10" fillId="3" borderId="12" xfId="0" applyFont="1" applyFill="1" applyBorder="1" applyAlignment="1">
      <alignment horizontal="right" vertical="top"/>
    </xf>
    <xf numFmtId="164" fontId="9" fillId="2" borderId="21" xfId="1" applyNumberFormat="1" applyFont="1" applyFill="1" applyBorder="1" applyAlignment="1">
      <alignment horizontal="left" vertical="top"/>
    </xf>
    <xf numFmtId="164" fontId="9" fillId="2" borderId="23" xfId="1" applyNumberFormat="1" applyFont="1" applyFill="1" applyBorder="1" applyAlignment="1">
      <alignment horizontal="left" vertical="top"/>
    </xf>
    <xf numFmtId="164" fontId="9" fillId="5" borderId="29" xfId="1" applyNumberFormat="1" applyFont="1" applyFill="1" applyBorder="1" applyAlignment="1">
      <alignment horizontal="left" vertical="top"/>
    </xf>
    <xf numFmtId="164" fontId="9" fillId="5" borderId="30" xfId="1" applyNumberFormat="1" applyFont="1" applyFill="1" applyBorder="1" applyAlignment="1">
      <alignment horizontal="left" vertical="top"/>
    </xf>
    <xf numFmtId="164" fontId="11" fillId="5" borderId="29" xfId="1" applyNumberFormat="1" applyFont="1" applyFill="1" applyBorder="1" applyAlignment="1">
      <alignment horizontal="left" vertical="top"/>
    </xf>
    <xf numFmtId="164" fontId="11" fillId="5" borderId="30" xfId="1" applyNumberFormat="1" applyFont="1" applyFill="1" applyBorder="1" applyAlignment="1">
      <alignment horizontal="left" vertical="top"/>
    </xf>
    <xf numFmtId="0" fontId="10" fillId="3" borderId="14" xfId="0" applyFont="1" applyFill="1" applyBorder="1" applyAlignment="1">
      <alignment horizontal="left" vertical="top"/>
    </xf>
    <xf numFmtId="0" fontId="10" fillId="3" borderId="15" xfId="0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left" vertical="top"/>
    </xf>
    <xf numFmtId="0" fontId="9" fillId="2" borderId="25" xfId="0" applyFont="1" applyFill="1" applyBorder="1" applyAlignment="1">
      <alignment horizontal="left" vertical="top"/>
    </xf>
    <xf numFmtId="0" fontId="9" fillId="2" borderId="26" xfId="0" applyFont="1" applyFill="1" applyBorder="1" applyAlignment="1">
      <alignment horizontal="left" vertical="top"/>
    </xf>
    <xf numFmtId="0" fontId="9" fillId="2" borderId="22" xfId="0" applyFont="1" applyFill="1" applyBorder="1" applyAlignment="1">
      <alignment horizontal="left" vertical="top"/>
    </xf>
    <xf numFmtId="0" fontId="9" fillId="5" borderId="27" xfId="0" applyFont="1" applyFill="1" applyBorder="1" applyAlignment="1">
      <alignment horizontal="left" vertical="top"/>
    </xf>
    <xf numFmtId="0" fontId="9" fillId="5" borderId="28" xfId="0" applyFont="1" applyFill="1" applyBorder="1" applyAlignment="1">
      <alignment horizontal="left" vertical="top"/>
    </xf>
    <xf numFmtId="0" fontId="9" fillId="5" borderId="24" xfId="0" applyFont="1" applyFill="1" applyBorder="1" applyAlignment="1">
      <alignment horizontal="left" vertical="top"/>
    </xf>
    <xf numFmtId="0" fontId="10" fillId="3" borderId="11" xfId="0" applyFont="1" applyFill="1" applyBorder="1" applyAlignment="1">
      <alignment horizontal="right" vertical="top"/>
    </xf>
    <xf numFmtId="164" fontId="9" fillId="2" borderId="22" xfId="1" applyNumberFormat="1" applyFont="1" applyFill="1" applyBorder="1" applyAlignment="1">
      <alignment horizontal="left" vertical="top"/>
    </xf>
    <xf numFmtId="164" fontId="9" fillId="5" borderId="24" xfId="1" applyNumberFormat="1" applyFont="1" applyFill="1" applyBorder="1" applyAlignment="1">
      <alignment horizontal="left" vertical="top"/>
    </xf>
    <xf numFmtId="164" fontId="9" fillId="2" borderId="29" xfId="1" applyNumberFormat="1" applyFont="1" applyFill="1" applyBorder="1" applyAlignment="1">
      <alignment horizontal="left" vertical="top"/>
    </xf>
    <xf numFmtId="164" fontId="9" fillId="2" borderId="24" xfId="1" applyNumberFormat="1" applyFont="1" applyFill="1" applyBorder="1" applyAlignment="1">
      <alignment horizontal="left" vertical="top"/>
    </xf>
    <xf numFmtId="0" fontId="11" fillId="5" borderId="27" xfId="0" applyFont="1" applyFill="1" applyBorder="1" applyAlignment="1">
      <alignment horizontal="left" vertical="top"/>
    </xf>
    <xf numFmtId="0" fontId="11" fillId="5" borderId="28" xfId="0" applyFont="1" applyFill="1" applyBorder="1" applyAlignment="1">
      <alignment horizontal="left" vertical="top"/>
    </xf>
    <xf numFmtId="0" fontId="11" fillId="5" borderId="24" xfId="0" applyFont="1" applyFill="1" applyBorder="1" applyAlignment="1">
      <alignment horizontal="left" vertical="top"/>
    </xf>
    <xf numFmtId="164" fontId="9" fillId="2" borderId="30" xfId="1" applyNumberFormat="1" applyFont="1" applyFill="1" applyBorder="1" applyAlignment="1">
      <alignment horizontal="left" vertical="top"/>
    </xf>
    <xf numFmtId="0" fontId="9" fillId="2" borderId="27" xfId="0" applyFont="1" applyFill="1" applyBorder="1" applyAlignment="1">
      <alignment horizontal="left" vertical="top"/>
    </xf>
    <xf numFmtId="0" fontId="9" fillId="2" borderId="28" xfId="0" applyFont="1" applyFill="1" applyBorder="1" applyAlignment="1">
      <alignment horizontal="left" vertical="top"/>
    </xf>
    <xf numFmtId="0" fontId="9" fillId="2" borderId="24" xfId="0" applyFont="1" applyFill="1" applyBorder="1" applyAlignment="1">
      <alignment horizontal="left" vertical="top"/>
    </xf>
    <xf numFmtId="0" fontId="11" fillId="2" borderId="27" xfId="0" applyFont="1" applyFill="1" applyBorder="1" applyAlignment="1">
      <alignment horizontal="left" vertical="top"/>
    </xf>
    <xf numFmtId="0" fontId="11" fillId="2" borderId="28" xfId="0" applyFont="1" applyFill="1" applyBorder="1" applyAlignment="1">
      <alignment horizontal="left" vertical="top"/>
    </xf>
    <xf numFmtId="0" fontId="11" fillId="2" borderId="24" xfId="0" applyFont="1" applyFill="1" applyBorder="1" applyAlignment="1">
      <alignment horizontal="left" vertical="top"/>
    </xf>
    <xf numFmtId="164" fontId="9" fillId="5" borderId="21" xfId="1" applyNumberFormat="1" applyFont="1" applyFill="1" applyBorder="1" applyAlignment="1">
      <alignment horizontal="left" vertical="top"/>
    </xf>
    <xf numFmtId="164" fontId="9" fillId="5" borderId="22" xfId="1" applyNumberFormat="1" applyFont="1" applyFill="1" applyBorder="1" applyAlignment="1">
      <alignment horizontal="left" vertical="top"/>
    </xf>
    <xf numFmtId="164" fontId="11" fillId="2" borderId="29" xfId="1" applyNumberFormat="1" applyFont="1" applyFill="1" applyBorder="1" applyAlignment="1">
      <alignment horizontal="left" vertical="top"/>
    </xf>
    <xf numFmtId="164" fontId="11" fillId="2" borderId="24" xfId="1" applyNumberFormat="1" applyFont="1" applyFill="1" applyBorder="1" applyAlignment="1">
      <alignment horizontal="left" vertical="top"/>
    </xf>
    <xf numFmtId="0" fontId="9" fillId="2" borderId="32" xfId="0" applyFont="1" applyFill="1" applyBorder="1" applyAlignment="1">
      <alignment horizontal="left" vertical="top"/>
    </xf>
    <xf numFmtId="0" fontId="9" fillId="2" borderId="31" xfId="0" applyFont="1" applyFill="1" applyBorder="1" applyAlignment="1">
      <alignment horizontal="left" vertical="top"/>
    </xf>
    <xf numFmtId="0" fontId="9" fillId="2" borderId="33" xfId="0" applyFont="1" applyFill="1" applyBorder="1" applyAlignment="1">
      <alignment horizontal="left" vertical="top"/>
    </xf>
    <xf numFmtId="0" fontId="9" fillId="2" borderId="34" xfId="0" applyFont="1" applyFill="1" applyBorder="1" applyAlignment="1">
      <alignment horizontal="left" vertical="top"/>
    </xf>
    <xf numFmtId="0" fontId="9" fillId="5" borderId="18" xfId="0" applyFont="1" applyFill="1" applyBorder="1" applyAlignment="1">
      <alignment horizontal="left" vertical="top"/>
    </xf>
    <xf numFmtId="0" fontId="9" fillId="5" borderId="19" xfId="0" applyFont="1" applyFill="1" applyBorder="1" applyAlignment="1">
      <alignment horizontal="left" vertical="top"/>
    </xf>
    <xf numFmtId="0" fontId="9" fillId="5" borderId="20" xfId="0" applyFont="1" applyFill="1" applyBorder="1" applyAlignment="1">
      <alignment horizontal="left" vertical="top"/>
    </xf>
    <xf numFmtId="0" fontId="9" fillId="5" borderId="25" xfId="0" applyFont="1" applyFill="1" applyBorder="1" applyAlignment="1">
      <alignment horizontal="left" vertical="top"/>
    </xf>
    <xf numFmtId="0" fontId="9" fillId="5" borderId="26" xfId="0" applyFont="1" applyFill="1" applyBorder="1" applyAlignment="1">
      <alignment horizontal="left" vertical="top"/>
    </xf>
    <xf numFmtId="0" fontId="9" fillId="5" borderId="22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right" vertical="top"/>
    </xf>
    <xf numFmtId="0" fontId="10" fillId="3" borderId="3" xfId="0" applyFont="1" applyFill="1" applyBorder="1" applyAlignment="1">
      <alignment horizontal="right" vertical="top"/>
    </xf>
    <xf numFmtId="164" fontId="9" fillId="2" borderId="8" xfId="1" applyNumberFormat="1" applyFont="1" applyFill="1" applyBorder="1" applyAlignment="1">
      <alignment horizontal="left" vertical="top"/>
    </xf>
    <xf numFmtId="164" fontId="9" fillId="2" borderId="9" xfId="1" applyNumberFormat="1" applyFont="1" applyFill="1" applyBorder="1" applyAlignment="1">
      <alignment horizontal="left" vertical="top"/>
    </xf>
    <xf numFmtId="164" fontId="9" fillId="2" borderId="5" xfId="1" applyNumberFormat="1" applyFont="1" applyFill="1" applyBorder="1" applyAlignment="1">
      <alignment horizontal="left" vertical="top"/>
    </xf>
    <xf numFmtId="164" fontId="9" fillId="2" borderId="6" xfId="1" applyNumberFormat="1" applyFont="1" applyFill="1" applyBorder="1" applyAlignment="1">
      <alignment horizontal="left" vertical="top"/>
    </xf>
    <xf numFmtId="0" fontId="14" fillId="3" borderId="16" xfId="0" applyFont="1" applyFill="1" applyBorder="1" applyAlignment="1">
      <alignment horizontal="left" vertical="top"/>
    </xf>
    <xf numFmtId="0" fontId="14" fillId="3" borderId="13" xfId="0" applyFont="1" applyFill="1" applyBorder="1" applyAlignment="1">
      <alignment horizontal="left" vertical="top"/>
    </xf>
    <xf numFmtId="0" fontId="14" fillId="3" borderId="17" xfId="0" applyFont="1" applyFill="1" applyBorder="1" applyAlignment="1">
      <alignment horizontal="left" vertical="top"/>
    </xf>
    <xf numFmtId="0" fontId="14" fillId="3" borderId="18" xfId="0" applyFont="1" applyFill="1" applyBorder="1" applyAlignment="1">
      <alignment horizontal="left" vertical="top"/>
    </xf>
    <xf numFmtId="0" fontId="14" fillId="3" borderId="19" xfId="0" applyFont="1" applyFill="1" applyBorder="1" applyAlignment="1">
      <alignment horizontal="left" vertical="top"/>
    </xf>
    <xf numFmtId="0" fontId="14" fillId="3" borderId="20" xfId="0" applyFont="1" applyFill="1" applyBorder="1" applyAlignment="1">
      <alignment horizontal="left" vertical="top"/>
    </xf>
    <xf numFmtId="164" fontId="9" fillId="2" borderId="26" xfId="1" applyNumberFormat="1" applyFont="1" applyFill="1" applyBorder="1" applyAlignment="1">
      <alignment horizontal="left" vertical="top"/>
    </xf>
    <xf numFmtId="0" fontId="10" fillId="3" borderId="14" xfId="0" applyFont="1" applyFill="1" applyBorder="1" applyAlignment="1">
      <alignment horizontal="right" vertical="top"/>
    </xf>
    <xf numFmtId="0" fontId="10" fillId="3" borderId="15" xfId="0" applyFont="1" applyFill="1" applyBorder="1" applyAlignment="1">
      <alignment horizontal="right" vertical="top"/>
    </xf>
    <xf numFmtId="164" fontId="12" fillId="2" borderId="21" xfId="1" applyNumberFormat="1" applyFont="1" applyFill="1" applyBorder="1" applyAlignment="1">
      <alignment horizontal="left" vertical="top"/>
    </xf>
    <xf numFmtId="164" fontId="12" fillId="2" borderId="26" xfId="1" applyNumberFormat="1" applyFont="1" applyFill="1" applyBorder="1" applyAlignment="1">
      <alignment horizontal="left" vertical="top"/>
    </xf>
    <xf numFmtId="164" fontId="12" fillId="2" borderId="23" xfId="1" applyNumberFormat="1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12" fillId="2" borderId="4" xfId="0" applyFont="1" applyFill="1" applyBorder="1" applyAlignment="1">
      <alignment horizontal="left" vertical="top"/>
    </xf>
    <xf numFmtId="0" fontId="12" fillId="2" borderId="5" xfId="0" applyFont="1" applyFill="1" applyBorder="1" applyAlignment="1">
      <alignment horizontal="left" vertical="top"/>
    </xf>
    <xf numFmtId="0" fontId="12" fillId="2" borderId="7" xfId="0" applyFont="1" applyFill="1" applyBorder="1" applyAlignment="1">
      <alignment horizontal="left" vertical="top"/>
    </xf>
    <xf numFmtId="0" fontId="12" fillId="2" borderId="8" xfId="0" applyFont="1" applyFill="1" applyBorder="1" applyAlignment="1">
      <alignment horizontal="left" vertical="top"/>
    </xf>
    <xf numFmtId="0" fontId="10" fillId="3" borderId="10" xfId="0" applyFont="1" applyFill="1" applyBorder="1" applyAlignment="1">
      <alignment horizontal="right" vertical="top" wrapText="1"/>
    </xf>
    <xf numFmtId="0" fontId="10" fillId="3" borderId="12" xfId="0" applyFont="1" applyFill="1" applyBorder="1" applyAlignment="1">
      <alignment horizontal="right" vertical="top" wrapText="1"/>
    </xf>
    <xf numFmtId="0" fontId="10" fillId="3" borderId="11" xfId="0" applyFont="1" applyFill="1" applyBorder="1" applyAlignment="1">
      <alignment horizontal="right" vertical="top" wrapText="1"/>
    </xf>
    <xf numFmtId="164" fontId="11" fillId="5" borderId="24" xfId="1" applyNumberFormat="1" applyFont="1" applyFill="1" applyBorder="1" applyAlignment="1">
      <alignment horizontal="left" vertical="top"/>
    </xf>
    <xf numFmtId="0" fontId="10" fillId="3" borderId="14" xfId="0" applyFont="1" applyFill="1" applyBorder="1" applyAlignment="1">
      <alignment horizontal="left" vertical="top" wrapText="1"/>
    </xf>
    <xf numFmtId="0" fontId="10" fillId="3" borderId="15" xfId="0" applyFont="1" applyFill="1" applyBorder="1" applyAlignment="1">
      <alignment horizontal="left" vertical="top" wrapText="1"/>
    </xf>
    <xf numFmtId="0" fontId="10" fillId="3" borderId="11" xfId="0" applyFont="1" applyFill="1" applyBorder="1" applyAlignment="1">
      <alignment horizontal="left" vertical="top" wrapText="1"/>
    </xf>
    <xf numFmtId="0" fontId="9" fillId="2" borderId="25" xfId="0" applyFont="1" applyFill="1" applyBorder="1" applyAlignment="1">
      <alignment horizontal="left" vertical="top" wrapText="1"/>
    </xf>
    <xf numFmtId="0" fontId="9" fillId="2" borderId="26" xfId="0" applyFont="1" applyFill="1" applyBorder="1" applyAlignment="1">
      <alignment horizontal="left" vertical="top" wrapText="1"/>
    </xf>
    <xf numFmtId="0" fontId="9" fillId="2" borderId="22" xfId="0" applyFont="1" applyFill="1" applyBorder="1" applyAlignment="1">
      <alignment horizontal="left" vertical="top" wrapText="1"/>
    </xf>
    <xf numFmtId="0" fontId="9" fillId="2" borderId="25" xfId="0" applyFont="1" applyFill="1" applyBorder="1" applyAlignment="1">
      <alignment horizontal="left" vertical="top" indent="3"/>
    </xf>
    <xf numFmtId="0" fontId="9" fillId="2" borderId="26" xfId="0" applyFont="1" applyFill="1" applyBorder="1" applyAlignment="1">
      <alignment horizontal="left" vertical="top" indent="3"/>
    </xf>
    <xf numFmtId="0" fontId="9" fillId="2" borderId="22" xfId="0" applyFont="1" applyFill="1" applyBorder="1" applyAlignment="1">
      <alignment horizontal="left" vertical="top" indent="3"/>
    </xf>
    <xf numFmtId="0" fontId="9" fillId="4" borderId="25" xfId="0" applyFont="1" applyFill="1" applyBorder="1" applyAlignment="1">
      <alignment horizontal="left" vertical="top"/>
    </xf>
    <xf numFmtId="0" fontId="9" fillId="4" borderId="26" xfId="0" applyFont="1" applyFill="1" applyBorder="1" applyAlignment="1">
      <alignment horizontal="left" vertical="top"/>
    </xf>
    <xf numFmtId="0" fontId="9" fillId="4" borderId="22" xfId="0" applyFont="1" applyFill="1" applyBorder="1" applyAlignment="1">
      <alignment horizontal="left" vertical="top"/>
    </xf>
    <xf numFmtId="0" fontId="11" fillId="4" borderId="25" xfId="0" applyFont="1" applyFill="1" applyBorder="1" applyAlignment="1">
      <alignment horizontal="left" vertical="top"/>
    </xf>
    <xf numFmtId="0" fontId="11" fillId="4" borderId="26" xfId="0" applyFont="1" applyFill="1" applyBorder="1" applyAlignment="1">
      <alignment horizontal="left" vertical="top"/>
    </xf>
    <xf numFmtId="0" fontId="11" fillId="4" borderId="22" xfId="0" applyFont="1" applyFill="1" applyBorder="1" applyAlignment="1">
      <alignment horizontal="left" vertical="top"/>
    </xf>
    <xf numFmtId="0" fontId="9" fillId="4" borderId="27" xfId="0" applyFont="1" applyFill="1" applyBorder="1" applyAlignment="1">
      <alignment horizontal="left" vertical="top"/>
    </xf>
    <xf numFmtId="0" fontId="9" fillId="4" borderId="28" xfId="0" applyFont="1" applyFill="1" applyBorder="1" applyAlignment="1">
      <alignment horizontal="left" vertical="top"/>
    </xf>
    <xf numFmtId="0" fontId="9" fillId="4" borderId="24" xfId="0" applyFont="1" applyFill="1" applyBorder="1" applyAlignment="1">
      <alignment horizontal="left" vertical="top"/>
    </xf>
    <xf numFmtId="0" fontId="11" fillId="5" borderId="25" xfId="0" applyFont="1" applyFill="1" applyBorder="1" applyAlignment="1">
      <alignment horizontal="left" vertical="top"/>
    </xf>
    <xf numFmtId="0" fontId="11" fillId="5" borderId="26" xfId="0" applyFont="1" applyFill="1" applyBorder="1" applyAlignment="1">
      <alignment horizontal="left" vertical="top"/>
    </xf>
    <xf numFmtId="0" fontId="11" fillId="5" borderId="22" xfId="0" applyFont="1" applyFill="1" applyBorder="1" applyAlignment="1">
      <alignment horizontal="left" vertical="top"/>
    </xf>
    <xf numFmtId="164" fontId="11" fillId="5" borderId="21" xfId="1" applyNumberFormat="1" applyFont="1" applyFill="1" applyBorder="1" applyAlignment="1">
      <alignment horizontal="left" vertical="top"/>
    </xf>
    <xf numFmtId="164" fontId="11" fillId="5" borderId="22" xfId="1" applyNumberFormat="1" applyFont="1" applyFill="1" applyBorder="1" applyAlignment="1">
      <alignment horizontal="left" vertical="top"/>
    </xf>
    <xf numFmtId="164" fontId="9" fillId="4" borderId="21" xfId="1" applyNumberFormat="1" applyFont="1" applyFill="1" applyBorder="1" applyAlignment="1">
      <alignment horizontal="left" vertical="top"/>
    </xf>
    <xf numFmtId="164" fontId="9" fillId="4" borderId="22" xfId="1" applyNumberFormat="1" applyFont="1" applyFill="1" applyBorder="1" applyAlignment="1">
      <alignment horizontal="left" vertical="top"/>
    </xf>
    <xf numFmtId="164" fontId="11" fillId="4" borderId="21" xfId="1" applyNumberFormat="1" applyFont="1" applyFill="1" applyBorder="1" applyAlignment="1">
      <alignment horizontal="left" vertical="top"/>
    </xf>
    <xf numFmtId="164" fontId="11" fillId="4" borderId="22" xfId="1" applyNumberFormat="1" applyFont="1" applyFill="1" applyBorder="1" applyAlignment="1">
      <alignment horizontal="left" vertical="top"/>
    </xf>
    <xf numFmtId="164" fontId="9" fillId="4" borderId="29" xfId="1" applyNumberFormat="1" applyFont="1" applyFill="1" applyBorder="1" applyAlignment="1">
      <alignment horizontal="left" vertical="top"/>
    </xf>
    <xf numFmtId="164" fontId="9" fillId="4" borderId="24" xfId="1" applyNumberFormat="1" applyFont="1" applyFill="1" applyBorder="1" applyAlignment="1">
      <alignment horizontal="left" vertical="top"/>
    </xf>
    <xf numFmtId="164" fontId="11" fillId="5" borderId="23" xfId="1" applyNumberFormat="1" applyFont="1" applyFill="1" applyBorder="1" applyAlignment="1">
      <alignment horizontal="left" vertical="top"/>
    </xf>
    <xf numFmtId="164" fontId="9" fillId="7" borderId="21" xfId="1" applyNumberFormat="1" applyFont="1" applyFill="1" applyBorder="1" applyAlignment="1">
      <alignment horizontal="left" vertical="top"/>
    </xf>
    <xf numFmtId="164" fontId="9" fillId="7" borderId="22" xfId="1" applyNumberFormat="1" applyFont="1" applyFill="1" applyBorder="1" applyAlignment="1">
      <alignment horizontal="left" vertical="top"/>
    </xf>
    <xf numFmtId="164" fontId="9" fillId="4" borderId="23" xfId="1" applyNumberFormat="1" applyFont="1" applyFill="1" applyBorder="1" applyAlignment="1">
      <alignment horizontal="left" vertical="top"/>
    </xf>
    <xf numFmtId="164" fontId="11" fillId="4" borderId="23" xfId="1" applyNumberFormat="1" applyFont="1" applyFill="1" applyBorder="1" applyAlignment="1">
      <alignment horizontal="left" vertical="top"/>
    </xf>
    <xf numFmtId="164" fontId="9" fillId="4" borderId="30" xfId="1" applyNumberFormat="1" applyFont="1" applyFill="1" applyBorder="1" applyAlignment="1">
      <alignment horizontal="left" vertical="top"/>
    </xf>
    <xf numFmtId="0" fontId="9" fillId="7" borderId="21" xfId="0" applyFont="1" applyFill="1" applyBorder="1" applyAlignment="1">
      <alignment horizontal="left" vertical="top"/>
    </xf>
    <xf numFmtId="0" fontId="9" fillId="7" borderId="22" xfId="0" applyFont="1" applyFill="1" applyBorder="1" applyAlignment="1">
      <alignment horizontal="left" vertical="top"/>
    </xf>
    <xf numFmtId="164" fontId="9" fillId="7" borderId="23" xfId="1" applyNumberFormat="1" applyFont="1" applyFill="1" applyBorder="1" applyAlignment="1">
      <alignment horizontal="left" vertical="top"/>
    </xf>
    <xf numFmtId="164" fontId="11" fillId="2" borderId="21" xfId="1" applyNumberFormat="1" applyFont="1" applyFill="1" applyBorder="1" applyAlignment="1">
      <alignment horizontal="left" vertical="top"/>
    </xf>
    <xf numFmtId="164" fontId="11" fillId="2" borderId="26" xfId="1" applyNumberFormat="1" applyFont="1" applyFill="1" applyBorder="1" applyAlignment="1">
      <alignment horizontal="left" vertical="top"/>
    </xf>
    <xf numFmtId="164" fontId="11" fillId="2" borderId="22" xfId="1" applyNumberFormat="1" applyFont="1" applyFill="1" applyBorder="1" applyAlignment="1">
      <alignment horizontal="left" vertical="top"/>
    </xf>
    <xf numFmtId="164" fontId="11" fillId="5" borderId="28" xfId="1" applyNumberFormat="1" applyFont="1" applyFill="1" applyBorder="1" applyAlignment="1">
      <alignment horizontal="left" vertical="top"/>
    </xf>
    <xf numFmtId="0" fontId="10" fillId="3" borderId="15" xfId="0" applyFont="1" applyFill="1" applyBorder="1" applyAlignment="1">
      <alignment horizontal="right" vertical="top" wrapText="1"/>
    </xf>
    <xf numFmtId="0" fontId="9" fillId="5" borderId="23" xfId="0" applyFont="1" applyFill="1" applyBorder="1" applyAlignment="1">
      <alignment horizontal="left" vertical="top"/>
    </xf>
    <xf numFmtId="0" fontId="10" fillId="3" borderId="10" xfId="0" applyFont="1" applyFill="1" applyBorder="1" applyAlignment="1">
      <alignment horizontal="center" vertical="top"/>
    </xf>
    <xf numFmtId="0" fontId="10" fillId="3" borderId="12" xfId="0" applyFont="1" applyFill="1" applyBorder="1" applyAlignment="1">
      <alignment horizontal="center" vertical="top"/>
    </xf>
    <xf numFmtId="0" fontId="10" fillId="3" borderId="11" xfId="0" applyFont="1" applyFill="1" applyBorder="1" applyAlignment="1">
      <alignment horizontal="center" vertical="top"/>
    </xf>
    <xf numFmtId="164" fontId="9" fillId="2" borderId="21" xfId="1" applyNumberFormat="1" applyFont="1" applyFill="1" applyBorder="1" applyAlignment="1">
      <alignment horizontal="right" vertical="top"/>
    </xf>
    <xf numFmtId="164" fontId="9" fillId="2" borderId="22" xfId="1" applyNumberFormat="1" applyFont="1" applyFill="1" applyBorder="1" applyAlignment="1">
      <alignment horizontal="right" vertical="top"/>
    </xf>
    <xf numFmtId="0" fontId="11" fillId="2" borderId="25" xfId="0" applyFont="1" applyFill="1" applyBorder="1" applyAlignment="1">
      <alignment horizontal="left" vertical="top"/>
    </xf>
    <xf numFmtId="0" fontId="11" fillId="2" borderId="26" xfId="0" applyFont="1" applyFill="1" applyBorder="1" applyAlignment="1">
      <alignment horizontal="left" vertical="top"/>
    </xf>
    <xf numFmtId="0" fontId="11" fillId="2" borderId="22" xfId="0" applyFont="1" applyFill="1" applyBorder="1" applyAlignment="1">
      <alignment horizontal="left" vertical="top"/>
    </xf>
    <xf numFmtId="166" fontId="9" fillId="2" borderId="21" xfId="0" applyNumberFormat="1" applyFont="1" applyFill="1" applyBorder="1" applyAlignment="1">
      <alignment horizontal="right" vertical="top"/>
    </xf>
    <xf numFmtId="166" fontId="9" fillId="2" borderId="22" xfId="0" applyNumberFormat="1" applyFont="1" applyFill="1" applyBorder="1" applyAlignment="1">
      <alignment horizontal="right" vertical="top"/>
    </xf>
    <xf numFmtId="0" fontId="9" fillId="2" borderId="21" xfId="0" applyFont="1" applyFill="1" applyBorder="1" applyAlignment="1">
      <alignment horizontal="right" vertical="top"/>
    </xf>
    <xf numFmtId="0" fontId="9" fillId="2" borderId="22" xfId="0" applyFont="1" applyFill="1" applyBorder="1" applyAlignment="1">
      <alignment horizontal="right" vertical="top"/>
    </xf>
    <xf numFmtId="164" fontId="9" fillId="5" borderId="23" xfId="1" applyNumberFormat="1" applyFont="1" applyFill="1" applyBorder="1" applyAlignment="1">
      <alignment horizontal="left" vertical="top"/>
    </xf>
    <xf numFmtId="164" fontId="11" fillId="5" borderId="13" xfId="1" applyNumberFormat="1" applyFont="1" applyFill="1" applyBorder="1" applyAlignment="1">
      <alignment horizontal="left" vertical="top"/>
    </xf>
    <xf numFmtId="164" fontId="9" fillId="2" borderId="25" xfId="1" applyNumberFormat="1" applyFont="1" applyFill="1" applyBorder="1" applyAlignment="1">
      <alignment horizontal="left" vertical="top"/>
    </xf>
    <xf numFmtId="164" fontId="9" fillId="2" borderId="25" xfId="1" applyNumberFormat="1" applyFont="1" applyFill="1" applyBorder="1" applyAlignment="1">
      <alignment horizontal="left" vertical="top" indent="3"/>
    </xf>
    <xf numFmtId="164" fontId="9" fillId="2" borderId="26" xfId="1" applyNumberFormat="1" applyFont="1" applyFill="1" applyBorder="1" applyAlignment="1">
      <alignment horizontal="left" vertical="top" indent="3"/>
    </xf>
    <xf numFmtId="164" fontId="9" fillId="2" borderId="22" xfId="1" applyNumberFormat="1" applyFont="1" applyFill="1" applyBorder="1" applyAlignment="1">
      <alignment horizontal="left" vertical="top" indent="3"/>
    </xf>
    <xf numFmtId="164" fontId="9" fillId="2" borderId="27" xfId="1" applyNumberFormat="1" applyFont="1" applyFill="1" applyBorder="1" applyAlignment="1">
      <alignment horizontal="left" vertical="top" indent="3"/>
    </xf>
    <xf numFmtId="164" fontId="9" fillId="2" borderId="28" xfId="1" applyNumberFormat="1" applyFont="1" applyFill="1" applyBorder="1" applyAlignment="1">
      <alignment horizontal="left" vertical="top" indent="3"/>
    </xf>
    <xf numFmtId="164" fontId="9" fillId="2" borderId="24" xfId="1" applyNumberFormat="1" applyFont="1" applyFill="1" applyBorder="1" applyAlignment="1">
      <alignment horizontal="left" vertical="top" indent="3"/>
    </xf>
    <xf numFmtId="0" fontId="10" fillId="6" borderId="14" xfId="0" applyFont="1" applyFill="1" applyBorder="1" applyAlignment="1">
      <alignment horizontal="left" vertical="top"/>
    </xf>
    <xf numFmtId="0" fontId="10" fillId="6" borderId="15" xfId="0" applyFont="1" applyFill="1" applyBorder="1" applyAlignment="1">
      <alignment horizontal="left" vertical="top"/>
    </xf>
    <xf numFmtId="0" fontId="10" fillId="6" borderId="11" xfId="0" applyFont="1" applyFill="1" applyBorder="1" applyAlignment="1">
      <alignment horizontal="left" vertical="top"/>
    </xf>
    <xf numFmtId="0" fontId="9" fillId="2" borderId="5" xfId="5" applyFont="1" applyFill="1" applyBorder="1" applyAlignment="1">
      <alignment horizontal="left" vertical="top"/>
    </xf>
    <xf numFmtId="168" fontId="9" fillId="2" borderId="5" xfId="2" applyNumberFormat="1" applyFont="1" applyFill="1" applyBorder="1" applyAlignment="1">
      <alignment horizontal="left" vertical="top"/>
    </xf>
    <xf numFmtId="168" fontId="9" fillId="2" borderId="6" xfId="2" applyNumberFormat="1" applyFont="1" applyFill="1" applyBorder="1" applyAlignment="1">
      <alignment horizontal="left" vertical="top"/>
    </xf>
    <xf numFmtId="168" fontId="11" fillId="2" borderId="8" xfId="5" applyNumberFormat="1" applyFont="1" applyFill="1" applyBorder="1" applyAlignment="1">
      <alignment horizontal="left" vertical="top"/>
    </xf>
    <xf numFmtId="168" fontId="11" fillId="5" borderId="5" xfId="2" applyNumberFormat="1" applyFont="1" applyFill="1" applyBorder="1" applyAlignment="1">
      <alignment horizontal="left" vertical="top"/>
    </xf>
    <xf numFmtId="167" fontId="11" fillId="5" borderId="5" xfId="3" applyNumberFormat="1" applyFont="1" applyFill="1" applyBorder="1" applyAlignment="1">
      <alignment horizontal="left" vertical="top"/>
    </xf>
    <xf numFmtId="167" fontId="11" fillId="5" borderId="6" xfId="3" applyNumberFormat="1" applyFont="1" applyFill="1" applyBorder="1" applyAlignment="1">
      <alignment horizontal="left" vertical="top"/>
    </xf>
    <xf numFmtId="167" fontId="9" fillId="2" borderId="5" xfId="3" applyNumberFormat="1" applyFont="1" applyFill="1" applyBorder="1" applyAlignment="1">
      <alignment horizontal="left" vertical="top"/>
    </xf>
    <xf numFmtId="167" fontId="9" fillId="2" borderId="6" xfId="3" applyNumberFormat="1" applyFont="1" applyFill="1" applyBorder="1" applyAlignment="1">
      <alignment horizontal="left" vertical="top"/>
    </xf>
    <xf numFmtId="0" fontId="10" fillId="6" borderId="1" xfId="5" applyFont="1" applyFill="1" applyBorder="1" applyAlignment="1">
      <alignment horizontal="left" vertical="top"/>
    </xf>
    <xf numFmtId="0" fontId="10" fillId="6" borderId="4" xfId="5" applyFont="1" applyFill="1" applyBorder="1" applyAlignment="1">
      <alignment horizontal="left" vertical="top"/>
    </xf>
    <xf numFmtId="0" fontId="10" fillId="6" borderId="2" xfId="5" applyFont="1" applyFill="1" applyBorder="1" applyAlignment="1">
      <alignment horizontal="center" vertical="top"/>
    </xf>
    <xf numFmtId="168" fontId="10" fillId="6" borderId="2" xfId="2" applyNumberFormat="1" applyFont="1" applyFill="1" applyBorder="1" applyAlignment="1">
      <alignment horizontal="center" vertical="top"/>
    </xf>
    <xf numFmtId="168" fontId="10" fillId="6" borderId="3" xfId="2" applyNumberFormat="1" applyFont="1" applyFill="1" applyBorder="1" applyAlignment="1">
      <alignment horizontal="center" vertical="top"/>
    </xf>
    <xf numFmtId="168" fontId="10" fillId="6" borderId="5" xfId="2" applyNumberFormat="1" applyFont="1" applyFill="1" applyBorder="1" applyAlignment="1">
      <alignment horizontal="center" vertical="top"/>
    </xf>
    <xf numFmtId="168" fontId="10" fillId="6" borderId="21" xfId="2" applyNumberFormat="1" applyFont="1" applyFill="1" applyBorder="1" applyAlignment="1">
      <alignment horizontal="center" vertical="top"/>
    </xf>
    <xf numFmtId="168" fontId="10" fillId="6" borderId="22" xfId="2" applyNumberFormat="1" applyFont="1" applyFill="1" applyBorder="1" applyAlignment="1">
      <alignment horizontal="center" vertical="top"/>
    </xf>
    <xf numFmtId="167" fontId="10" fillId="6" borderId="21" xfId="3" applyNumberFormat="1" applyFont="1" applyFill="1" applyBorder="1" applyAlignment="1">
      <alignment horizontal="center" vertical="top"/>
    </xf>
    <xf numFmtId="167" fontId="10" fillId="6" borderId="23" xfId="3" applyNumberFormat="1" applyFont="1" applyFill="1" applyBorder="1" applyAlignment="1">
      <alignment horizontal="center" vertical="top"/>
    </xf>
    <xf numFmtId="0" fontId="10" fillId="6" borderId="3" xfId="5" applyFont="1" applyFill="1" applyBorder="1" applyAlignment="1">
      <alignment horizontal="center" vertical="top"/>
    </xf>
    <xf numFmtId="0" fontId="10" fillId="6" borderId="5" xfId="5" applyFont="1" applyFill="1" applyBorder="1" applyAlignment="1">
      <alignment horizontal="center" vertical="top"/>
    </xf>
    <xf numFmtId="167" fontId="10" fillId="6" borderId="5" xfId="3" applyNumberFormat="1" applyFont="1" applyFill="1" applyBorder="1" applyAlignment="1">
      <alignment horizontal="center" vertical="top"/>
    </xf>
    <xf numFmtId="167" fontId="10" fillId="6" borderId="6" xfId="3" applyNumberFormat="1" applyFont="1" applyFill="1" applyBorder="1" applyAlignment="1">
      <alignment horizontal="center" vertical="top"/>
    </xf>
    <xf numFmtId="0" fontId="11" fillId="5" borderId="7" xfId="0" applyFont="1" applyFill="1" applyBorder="1" applyAlignment="1">
      <alignment horizontal="left" vertical="top"/>
    </xf>
    <xf numFmtId="0" fontId="11" fillId="5" borderId="8" xfId="0" applyFont="1" applyFill="1" applyBorder="1" applyAlignment="1">
      <alignment horizontal="left" vertical="top"/>
    </xf>
    <xf numFmtId="169" fontId="9" fillId="2" borderId="6" xfId="1" applyNumberFormat="1" applyFont="1" applyFill="1" applyBorder="1" applyAlignment="1">
      <alignment horizontal="left" vertical="top"/>
    </xf>
    <xf numFmtId="0" fontId="15" fillId="3" borderId="2" xfId="0" applyFont="1" applyFill="1" applyBorder="1" applyAlignment="1">
      <alignment horizontal="center" vertical="top"/>
    </xf>
    <xf numFmtId="0" fontId="15" fillId="3" borderId="3" xfId="0" applyFont="1" applyFill="1" applyBorder="1" applyAlignment="1">
      <alignment horizontal="center" vertical="top"/>
    </xf>
    <xf numFmtId="0" fontId="15" fillId="3" borderId="21" xfId="0" applyFont="1" applyFill="1" applyBorder="1" applyAlignment="1">
      <alignment horizontal="left" vertical="top"/>
    </xf>
    <xf numFmtId="0" fontId="15" fillId="3" borderId="22" xfId="0" applyFont="1" applyFill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/>
    </xf>
    <xf numFmtId="0" fontId="15" fillId="6" borderId="1" xfId="0" applyFont="1" applyFill="1" applyBorder="1" applyAlignment="1">
      <alignment horizontal="left" vertical="top"/>
    </xf>
    <xf numFmtId="0" fontId="15" fillId="6" borderId="2" xfId="0" applyFont="1" applyFill="1" applyBorder="1" applyAlignment="1">
      <alignment horizontal="left" vertical="top"/>
    </xf>
    <xf numFmtId="169" fontId="9" fillId="2" borderId="5" xfId="1" applyNumberFormat="1" applyFont="1" applyFill="1" applyBorder="1" applyAlignment="1">
      <alignment horizontal="left" vertical="top"/>
    </xf>
    <xf numFmtId="0" fontId="10" fillId="3" borderId="1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left" vertical="top"/>
    </xf>
    <xf numFmtId="0" fontId="10" fillId="3" borderId="4" xfId="0" applyFont="1" applyFill="1" applyBorder="1" applyAlignment="1">
      <alignment horizontal="left" vertical="top"/>
    </xf>
    <xf numFmtId="0" fontId="10" fillId="3" borderId="5" xfId="0" applyFont="1" applyFill="1" applyBorder="1" applyAlignment="1">
      <alignment horizontal="left" vertical="top"/>
    </xf>
    <xf numFmtId="0" fontId="10" fillId="3" borderId="2" xfId="0" applyFont="1" applyFill="1" applyBorder="1" applyAlignment="1">
      <alignment horizontal="center" vertical="top"/>
    </xf>
    <xf numFmtId="0" fontId="10" fillId="3" borderId="3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/>
    </xf>
    <xf numFmtId="164" fontId="9" fillId="5" borderId="8" xfId="1" applyNumberFormat="1" applyFont="1" applyFill="1" applyBorder="1" applyAlignment="1">
      <alignment horizontal="left" vertical="top"/>
    </xf>
    <xf numFmtId="164" fontId="9" fillId="5" borderId="9" xfId="1" applyNumberFormat="1" applyFont="1" applyFill="1" applyBorder="1" applyAlignment="1">
      <alignment horizontal="left" vertical="top"/>
    </xf>
    <xf numFmtId="164" fontId="9" fillId="5" borderId="5" xfId="1" applyNumberFormat="1" applyFont="1" applyFill="1" applyBorder="1" applyAlignment="1">
      <alignment horizontal="left" vertical="top"/>
    </xf>
    <xf numFmtId="164" fontId="9" fillId="5" borderId="6" xfId="1" applyNumberFormat="1" applyFont="1" applyFill="1" applyBorder="1" applyAlignment="1">
      <alignment horizontal="left" vertical="top"/>
    </xf>
    <xf numFmtId="0" fontId="7" fillId="2" borderId="13" xfId="0" applyFont="1" applyFill="1" applyBorder="1" applyAlignment="1">
      <alignment horizontal="left" vertical="top" wrapText="1"/>
    </xf>
    <xf numFmtId="0" fontId="9" fillId="2" borderId="18" xfId="0" applyFont="1" applyFill="1" applyBorder="1" applyAlignment="1">
      <alignment horizontal="left" vertical="top"/>
    </xf>
    <xf numFmtId="0" fontId="9" fillId="2" borderId="20" xfId="0" applyFont="1" applyFill="1" applyBorder="1" applyAlignment="1">
      <alignment horizontal="left" vertical="top"/>
    </xf>
    <xf numFmtId="164" fontId="11" fillId="2" borderId="8" xfId="1" applyNumberFormat="1" applyFont="1" applyFill="1" applyBorder="1" applyAlignment="1">
      <alignment horizontal="left" vertical="top"/>
    </xf>
    <xf numFmtId="164" fontId="11" fillId="2" borderId="9" xfId="1" applyNumberFormat="1" applyFont="1" applyFill="1" applyBorder="1" applyAlignment="1">
      <alignment horizontal="left" vertical="top"/>
    </xf>
    <xf numFmtId="0" fontId="10" fillId="3" borderId="15" xfId="0" applyFont="1" applyFill="1" applyBorder="1" applyAlignment="1">
      <alignment horizontal="center" vertical="top"/>
    </xf>
    <xf numFmtId="0" fontId="10" fillId="6" borderId="2" xfId="0" applyFont="1" applyFill="1" applyBorder="1" applyAlignment="1">
      <alignment horizontal="center" vertical="top"/>
    </xf>
    <xf numFmtId="0" fontId="10" fillId="6" borderId="3" xfId="0" applyFont="1" applyFill="1" applyBorder="1" applyAlignment="1">
      <alignment horizontal="center" vertical="top"/>
    </xf>
    <xf numFmtId="0" fontId="10" fillId="3" borderId="16" xfId="0" applyFont="1" applyFill="1" applyBorder="1" applyAlignment="1">
      <alignment horizontal="left" vertical="top"/>
    </xf>
    <xf numFmtId="0" fontId="10" fillId="3" borderId="17" xfId="0" applyFont="1" applyFill="1" applyBorder="1" applyAlignment="1">
      <alignment horizontal="left" vertical="top"/>
    </xf>
    <xf numFmtId="0" fontId="10" fillId="3" borderId="18" xfId="0" applyFont="1" applyFill="1" applyBorder="1" applyAlignment="1">
      <alignment horizontal="left" vertical="top"/>
    </xf>
    <xf numFmtId="0" fontId="10" fillId="3" borderId="20" xfId="0" applyFont="1" applyFill="1" applyBorder="1" applyAlignment="1">
      <alignment horizontal="left" vertical="top"/>
    </xf>
    <xf numFmtId="164" fontId="11" fillId="5" borderId="8" xfId="1" applyNumberFormat="1" applyFont="1" applyFill="1" applyBorder="1" applyAlignment="1">
      <alignment horizontal="left" vertical="top"/>
    </xf>
    <xf numFmtId="164" fontId="11" fillId="5" borderId="9" xfId="1" applyNumberFormat="1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164" fontId="11" fillId="5" borderId="5" xfId="1" applyNumberFormat="1" applyFont="1" applyFill="1" applyBorder="1" applyAlignment="1">
      <alignment horizontal="left" vertical="top"/>
    </xf>
    <xf numFmtId="164" fontId="11" fillId="5" borderId="6" xfId="1" applyNumberFormat="1" applyFont="1" applyFill="1" applyBorder="1" applyAlignment="1">
      <alignment horizontal="left" vertical="top"/>
    </xf>
    <xf numFmtId="169" fontId="9" fillId="2" borderId="8" xfId="1" applyNumberFormat="1" applyFont="1" applyFill="1" applyBorder="1" applyAlignment="1">
      <alignment horizontal="left" vertical="top"/>
    </xf>
    <xf numFmtId="169" fontId="9" fillId="2" borderId="9" xfId="1" applyNumberFormat="1" applyFont="1" applyFill="1" applyBorder="1" applyAlignment="1">
      <alignment horizontal="left" vertical="top"/>
    </xf>
    <xf numFmtId="169" fontId="9" fillId="2" borderId="21" xfId="1" applyNumberFormat="1" applyFont="1" applyFill="1" applyBorder="1" applyAlignment="1">
      <alignment horizontal="left" vertical="top"/>
    </xf>
    <xf numFmtId="169" fontId="9" fillId="2" borderId="22" xfId="1" applyNumberFormat="1" applyFont="1" applyFill="1" applyBorder="1" applyAlignment="1">
      <alignment horizontal="left" vertical="top"/>
    </xf>
    <xf numFmtId="169" fontId="9" fillId="2" borderId="29" xfId="1" applyNumberFormat="1" applyFont="1" applyFill="1" applyBorder="1" applyAlignment="1">
      <alignment horizontal="left" vertical="top"/>
    </xf>
    <xf numFmtId="169" fontId="9" fillId="2" borderId="24" xfId="1" applyNumberFormat="1" applyFont="1" applyFill="1" applyBorder="1" applyAlignment="1">
      <alignment horizontal="left" vertical="top"/>
    </xf>
    <xf numFmtId="0" fontId="9" fillId="2" borderId="27" xfId="0" applyFont="1" applyFill="1" applyBorder="1" applyAlignment="1">
      <alignment horizontal="left" vertical="top" indent="3"/>
    </xf>
    <xf numFmtId="0" fontId="9" fillId="2" borderId="28" xfId="0" applyFont="1" applyFill="1" applyBorder="1" applyAlignment="1">
      <alignment horizontal="left" vertical="top" indent="3"/>
    </xf>
    <xf numFmtId="0" fontId="9" fillId="2" borderId="24" xfId="0" applyFont="1" applyFill="1" applyBorder="1" applyAlignment="1">
      <alignment horizontal="left" vertical="top" indent="3"/>
    </xf>
    <xf numFmtId="164" fontId="9" fillId="2" borderId="21" xfId="1" applyNumberFormat="1" applyFont="1" applyFill="1" applyBorder="1" applyAlignment="1">
      <alignment vertical="top"/>
    </xf>
    <xf numFmtId="164" fontId="9" fillId="2" borderId="22" xfId="1" applyNumberFormat="1" applyFont="1" applyFill="1" applyBorder="1" applyAlignment="1">
      <alignment vertical="top"/>
    </xf>
    <xf numFmtId="0" fontId="9" fillId="2" borderId="23" xfId="0" applyFont="1" applyFill="1" applyBorder="1" applyAlignment="1">
      <alignment horizontal="left" vertical="top"/>
    </xf>
    <xf numFmtId="164" fontId="12" fillId="2" borderId="29" xfId="1" applyNumberFormat="1" applyFont="1" applyFill="1" applyBorder="1" applyAlignment="1">
      <alignment horizontal="left" vertical="top"/>
    </xf>
    <xf numFmtId="164" fontId="12" fillId="2" borderId="28" xfId="1" applyNumberFormat="1" applyFont="1" applyFill="1" applyBorder="1" applyAlignment="1">
      <alignment horizontal="left" vertical="top"/>
    </xf>
    <xf numFmtId="164" fontId="12" fillId="2" borderId="30" xfId="1" applyNumberFormat="1" applyFont="1" applyFill="1" applyBorder="1" applyAlignment="1">
      <alignment horizontal="left" vertical="top"/>
    </xf>
    <xf numFmtId="0" fontId="10" fillId="3" borderId="13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left" vertical="top"/>
    </xf>
    <xf numFmtId="0" fontId="9" fillId="5" borderId="21" xfId="0" applyFont="1" applyFill="1" applyBorder="1" applyAlignment="1">
      <alignment horizontal="left" vertical="top"/>
    </xf>
  </cellXfs>
  <cellStyles count="22">
    <cellStyle name="Milliers" xfId="1" builtinId="3"/>
    <cellStyle name="Milliers 2" xfId="2"/>
    <cellStyle name="Milliers 2 2" xfId="4"/>
    <cellStyle name="Milliers 44 2" xfId="6"/>
    <cellStyle name="Monétaire 2" xfId="8"/>
    <cellStyle name="Monétaire 3" xfId="9"/>
    <cellStyle name="Monétaire 4" xfId="10"/>
    <cellStyle name="Normal" xfId="0" builtinId="0"/>
    <cellStyle name="Normal 2" xfId="5"/>
    <cellStyle name="Normal 2 2" xfId="11"/>
    <cellStyle name="Normal 3" xfId="12"/>
    <cellStyle name="Normal 3 2" xfId="13"/>
    <cellStyle name="Normal 4" xfId="14"/>
    <cellStyle name="Normal 46" xfId="7"/>
    <cellStyle name="Normal 5" xfId="15"/>
    <cellStyle name="Normal 6" xfId="16"/>
    <cellStyle name="Normal 7" xfId="17"/>
    <cellStyle name="Normal 8" xfId="18"/>
    <cellStyle name="Pourcentage" xfId="3" builtinId="5"/>
    <cellStyle name="Pourcentage 2" xfId="19"/>
    <cellStyle name="Pourcentage 3" xfId="20"/>
    <cellStyle name="Pourcentage 4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N463"/>
  <sheetViews>
    <sheetView tabSelected="1" topLeftCell="A43" zoomScale="60" zoomScaleNormal="60" workbookViewId="0">
      <selection activeCell="H55" sqref="H55:I55"/>
    </sheetView>
  </sheetViews>
  <sheetFormatPr baseColWidth="10" defaultRowHeight="18.75" x14ac:dyDescent="0.25"/>
  <cols>
    <col min="1" max="1" width="43.7109375" style="6" customWidth="1"/>
    <col min="2" max="11" width="22.7109375" style="6" customWidth="1"/>
    <col min="12" max="13" width="11.42578125" style="6"/>
    <col min="14" max="14" width="17.5703125" style="6" bestFit="1" customWidth="1"/>
    <col min="15" max="16384" width="11.42578125" style="6"/>
  </cols>
  <sheetData>
    <row r="1" spans="1:13" ht="36" x14ac:dyDescent="0.25">
      <c r="A1" s="255" t="s">
        <v>380</v>
      </c>
      <c r="B1" s="255"/>
      <c r="C1" s="255"/>
      <c r="D1" s="255"/>
      <c r="E1" s="255"/>
      <c r="F1" s="255"/>
      <c r="G1" s="255"/>
    </row>
    <row r="3" spans="1:13" ht="20.100000000000001" customHeight="1" x14ac:dyDescent="0.25">
      <c r="A3" s="81" t="s">
        <v>345</v>
      </c>
      <c r="B3" s="82"/>
      <c r="C3" s="83"/>
      <c r="D3" s="73">
        <v>2019</v>
      </c>
      <c r="E3" s="90"/>
      <c r="F3" s="73">
        <v>2020</v>
      </c>
      <c r="G3" s="90"/>
      <c r="H3" s="73">
        <v>2021</v>
      </c>
      <c r="I3" s="90"/>
      <c r="J3" s="73">
        <v>2022</v>
      </c>
      <c r="K3" s="74"/>
      <c r="L3" s="7"/>
      <c r="M3" s="8"/>
    </row>
    <row r="4" spans="1:13" ht="18.75" customHeight="1" x14ac:dyDescent="0.25">
      <c r="A4" s="116" t="s">
        <v>344</v>
      </c>
      <c r="B4" s="117"/>
      <c r="C4" s="118"/>
      <c r="D4" s="105">
        <v>39805</v>
      </c>
      <c r="E4" s="106"/>
      <c r="F4" s="105">
        <v>21204</v>
      </c>
      <c r="G4" s="106"/>
      <c r="H4" s="105">
        <v>23891</v>
      </c>
      <c r="I4" s="106"/>
      <c r="J4" s="105">
        <v>50272</v>
      </c>
      <c r="K4" s="203"/>
      <c r="L4" s="7"/>
      <c r="M4" s="9"/>
    </row>
    <row r="5" spans="1:13" ht="18.75" customHeight="1" x14ac:dyDescent="0.25">
      <c r="A5" s="153" t="s">
        <v>387</v>
      </c>
      <c r="B5" s="154"/>
      <c r="C5" s="155"/>
      <c r="D5" s="75">
        <v>21477</v>
      </c>
      <c r="E5" s="91"/>
      <c r="F5" s="75">
        <v>12062</v>
      </c>
      <c r="G5" s="91"/>
      <c r="H5" s="75">
        <v>16237</v>
      </c>
      <c r="I5" s="91"/>
      <c r="J5" s="75">
        <v>23524</v>
      </c>
      <c r="K5" s="76"/>
      <c r="L5" s="7"/>
      <c r="M5" s="9"/>
    </row>
    <row r="6" spans="1:13" ht="18.75" customHeight="1" x14ac:dyDescent="0.25">
      <c r="A6" s="153" t="s">
        <v>292</v>
      </c>
      <c r="B6" s="154"/>
      <c r="C6" s="155"/>
      <c r="D6" s="75">
        <v>2687</v>
      </c>
      <c r="E6" s="91"/>
      <c r="F6" s="75">
        <v>941</v>
      </c>
      <c r="G6" s="91"/>
      <c r="H6" s="75">
        <v>1392</v>
      </c>
      <c r="I6" s="91"/>
      <c r="J6" s="75">
        <v>1618</v>
      </c>
      <c r="K6" s="76"/>
      <c r="L6" s="7"/>
    </row>
    <row r="7" spans="1:13" ht="18.75" customHeight="1" x14ac:dyDescent="0.25">
      <c r="A7" s="153" t="s">
        <v>291</v>
      </c>
      <c r="B7" s="154"/>
      <c r="C7" s="155"/>
      <c r="D7" s="75">
        <v>9171</v>
      </c>
      <c r="E7" s="91"/>
      <c r="F7" s="75">
        <v>3330</v>
      </c>
      <c r="G7" s="91"/>
      <c r="H7" s="75">
        <v>4530</v>
      </c>
      <c r="I7" s="91"/>
      <c r="J7" s="75">
        <v>5979</v>
      </c>
      <c r="K7" s="76"/>
      <c r="L7" s="8"/>
    </row>
    <row r="8" spans="1:13" ht="18.75" customHeight="1" x14ac:dyDescent="0.25">
      <c r="A8" s="87" t="s">
        <v>290</v>
      </c>
      <c r="B8" s="88"/>
      <c r="C8" s="89"/>
      <c r="D8" s="77">
        <v>33335</v>
      </c>
      <c r="E8" s="92"/>
      <c r="F8" s="77">
        <f>SUM(F5+F6+F7)</f>
        <v>16333</v>
      </c>
      <c r="G8" s="92"/>
      <c r="H8" s="77">
        <f>SUM(H5+H6+H7)</f>
        <v>22159</v>
      </c>
      <c r="I8" s="92"/>
      <c r="J8" s="77">
        <f>SUM(J5+J6+J7)</f>
        <v>31121</v>
      </c>
      <c r="K8" s="78"/>
      <c r="L8" s="7"/>
    </row>
    <row r="9" spans="1:13" s="62" customFormat="1" ht="18.75" customHeight="1" x14ac:dyDescent="0.25">
      <c r="A9" s="64" t="s">
        <v>0</v>
      </c>
      <c r="B9" s="64"/>
      <c r="C9" s="64"/>
      <c r="D9" s="204">
        <f>D4+D8</f>
        <v>73140</v>
      </c>
      <c r="E9" s="204"/>
      <c r="F9" s="204">
        <f>F4+F8</f>
        <v>37537</v>
      </c>
      <c r="G9" s="204"/>
      <c r="H9" s="204">
        <f>H4+H8</f>
        <v>46050</v>
      </c>
      <c r="I9" s="204"/>
      <c r="J9" s="204">
        <f>J4+J8</f>
        <v>81393</v>
      </c>
      <c r="K9" s="204"/>
      <c r="L9" s="7"/>
    </row>
    <row r="10" spans="1:13" s="62" customFormat="1" ht="18.75" customHeight="1" x14ac:dyDescent="0.25">
      <c r="D10" s="65"/>
      <c r="E10" s="65"/>
      <c r="F10" s="65"/>
      <c r="G10" s="65"/>
      <c r="H10" s="65"/>
      <c r="I10" s="65"/>
      <c r="J10" s="65"/>
      <c r="K10" s="65"/>
      <c r="L10" s="7"/>
    </row>
    <row r="11" spans="1:13" s="62" customFormat="1" ht="18.75" customHeight="1" x14ac:dyDescent="0.25">
      <c r="A11" s="292" t="s">
        <v>423</v>
      </c>
      <c r="B11" s="292"/>
      <c r="C11" s="292"/>
      <c r="D11" s="73">
        <v>2019</v>
      </c>
      <c r="E11" s="90"/>
      <c r="F11" s="73">
        <v>2020</v>
      </c>
      <c r="G11" s="90"/>
      <c r="H11" s="73">
        <v>2021</v>
      </c>
      <c r="I11" s="90"/>
      <c r="J11" s="73">
        <v>2022</v>
      </c>
      <c r="K11" s="74"/>
      <c r="L11" s="7"/>
    </row>
    <row r="12" spans="1:13" s="62" customFormat="1" ht="18.75" customHeight="1" x14ac:dyDescent="0.25">
      <c r="A12" s="293"/>
      <c r="B12" s="293"/>
      <c r="C12" s="293"/>
      <c r="D12" s="204">
        <v>1310574</v>
      </c>
      <c r="E12" s="204"/>
      <c r="F12" s="204">
        <v>473950</v>
      </c>
      <c r="G12" s="204"/>
      <c r="H12" s="204">
        <v>538657</v>
      </c>
      <c r="I12" s="204"/>
      <c r="J12" s="204">
        <v>1063034</v>
      </c>
      <c r="K12" s="204"/>
      <c r="L12" s="7"/>
    </row>
    <row r="13" spans="1:13" s="62" customFormat="1" ht="16.5" customHeight="1" x14ac:dyDescent="0.25">
      <c r="A13" s="260" t="s">
        <v>426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</row>
    <row r="15" spans="1:13" ht="20.100000000000001" customHeight="1" x14ac:dyDescent="0.25">
      <c r="A15" s="81" t="s">
        <v>346</v>
      </c>
      <c r="B15" s="82"/>
      <c r="C15" s="83"/>
      <c r="D15" s="73">
        <v>2019</v>
      </c>
      <c r="E15" s="90"/>
      <c r="F15" s="73">
        <v>2020</v>
      </c>
      <c r="G15" s="90"/>
      <c r="H15" s="73">
        <v>2021</v>
      </c>
      <c r="I15" s="90"/>
      <c r="J15" s="73">
        <v>2022</v>
      </c>
      <c r="K15" s="74"/>
    </row>
    <row r="16" spans="1:13" ht="18.75" customHeight="1" x14ac:dyDescent="0.25">
      <c r="A16" s="84" t="s">
        <v>301</v>
      </c>
      <c r="B16" s="85"/>
      <c r="C16" s="86"/>
      <c r="D16" s="75">
        <v>302303</v>
      </c>
      <c r="E16" s="91"/>
      <c r="F16" s="75">
        <v>117159</v>
      </c>
      <c r="G16" s="91"/>
      <c r="H16" s="75">
        <v>142161</v>
      </c>
      <c r="I16" s="91"/>
      <c r="J16" s="75">
        <v>202043</v>
      </c>
      <c r="K16" s="76"/>
    </row>
    <row r="17" spans="1:11" ht="18.75" customHeight="1" x14ac:dyDescent="0.25">
      <c r="A17" s="153" t="s">
        <v>300</v>
      </c>
      <c r="B17" s="154"/>
      <c r="C17" s="155"/>
      <c r="D17" s="75">
        <v>27571</v>
      </c>
      <c r="E17" s="91"/>
      <c r="F17" s="75">
        <v>13565</v>
      </c>
      <c r="G17" s="91"/>
      <c r="H17" s="75">
        <v>17620</v>
      </c>
      <c r="I17" s="91"/>
      <c r="J17" s="75">
        <v>15770</v>
      </c>
      <c r="K17" s="76"/>
    </row>
    <row r="18" spans="1:11" ht="18.75" customHeight="1" x14ac:dyDescent="0.25">
      <c r="A18" s="153" t="s">
        <v>92</v>
      </c>
      <c r="B18" s="154"/>
      <c r="C18" s="155"/>
      <c r="D18" s="75">
        <v>8084</v>
      </c>
      <c r="E18" s="91"/>
      <c r="F18" s="75">
        <v>3870</v>
      </c>
      <c r="G18" s="91"/>
      <c r="H18" s="75">
        <v>5012</v>
      </c>
      <c r="I18" s="91"/>
      <c r="J18" s="75">
        <v>6882</v>
      </c>
      <c r="K18" s="76"/>
    </row>
    <row r="19" spans="1:11" ht="18.75" customHeight="1" x14ac:dyDescent="0.25">
      <c r="A19" s="153" t="s">
        <v>299</v>
      </c>
      <c r="B19" s="154"/>
      <c r="C19" s="155"/>
      <c r="D19" s="75">
        <v>2198</v>
      </c>
      <c r="E19" s="91"/>
      <c r="F19" s="75">
        <v>917</v>
      </c>
      <c r="G19" s="91"/>
      <c r="H19" s="75">
        <v>1205</v>
      </c>
      <c r="I19" s="91"/>
      <c r="J19" s="75">
        <v>1803</v>
      </c>
      <c r="K19" s="76"/>
    </row>
    <row r="20" spans="1:11" ht="18.75" customHeight="1" x14ac:dyDescent="0.25">
      <c r="A20" s="153" t="s">
        <v>298</v>
      </c>
      <c r="B20" s="154"/>
      <c r="C20" s="155"/>
      <c r="D20" s="75">
        <v>6004</v>
      </c>
      <c r="E20" s="91"/>
      <c r="F20" s="75">
        <v>660</v>
      </c>
      <c r="G20" s="91"/>
      <c r="H20" s="75">
        <v>0</v>
      </c>
      <c r="I20" s="91"/>
      <c r="J20" s="75">
        <v>2362</v>
      </c>
      <c r="K20" s="76"/>
    </row>
    <row r="21" spans="1:11" ht="18.75" customHeight="1" x14ac:dyDescent="0.25">
      <c r="A21" s="84" t="s">
        <v>297</v>
      </c>
      <c r="B21" s="85"/>
      <c r="C21" s="86"/>
      <c r="D21" s="75">
        <f>SUM(D17:D20)</f>
        <v>43857</v>
      </c>
      <c r="E21" s="91"/>
      <c r="F21" s="75">
        <f t="shared" ref="F21" si="0">SUM(F17:F20)</f>
        <v>19012</v>
      </c>
      <c r="G21" s="91"/>
      <c r="H21" s="75">
        <f t="shared" ref="H21" si="1">SUM(H17:H20)</f>
        <v>23837</v>
      </c>
      <c r="I21" s="91"/>
      <c r="J21" s="75">
        <f t="shared" ref="J21" si="2">SUM(J17:J20)</f>
        <v>26817</v>
      </c>
      <c r="K21" s="91"/>
    </row>
    <row r="22" spans="1:11" ht="18.75" customHeight="1" x14ac:dyDescent="0.25">
      <c r="A22" s="116" t="s">
        <v>296</v>
      </c>
      <c r="B22" s="117"/>
      <c r="C22" s="118"/>
      <c r="D22" s="105">
        <f>D21+D16</f>
        <v>346160</v>
      </c>
      <c r="E22" s="106"/>
      <c r="F22" s="105">
        <f>F21+F16</f>
        <v>136171</v>
      </c>
      <c r="G22" s="106"/>
      <c r="H22" s="105">
        <f>H21+H16</f>
        <v>165998</v>
      </c>
      <c r="I22" s="106"/>
      <c r="J22" s="105">
        <f>J21+J16</f>
        <v>228860</v>
      </c>
      <c r="K22" s="203"/>
    </row>
    <row r="23" spans="1:11" ht="18.75" customHeight="1" x14ac:dyDescent="0.25">
      <c r="A23" s="84" t="s">
        <v>295</v>
      </c>
      <c r="B23" s="85"/>
      <c r="C23" s="86"/>
      <c r="D23" s="75">
        <v>504604</v>
      </c>
      <c r="E23" s="91"/>
      <c r="F23" s="75">
        <v>185893</v>
      </c>
      <c r="G23" s="91"/>
      <c r="H23" s="75">
        <v>194627</v>
      </c>
      <c r="I23" s="91"/>
      <c r="J23" s="75">
        <v>368797</v>
      </c>
      <c r="K23" s="76"/>
    </row>
    <row r="24" spans="1:11" ht="18.75" customHeight="1" x14ac:dyDescent="0.25">
      <c r="A24" s="84" t="s">
        <v>294</v>
      </c>
      <c r="B24" s="85"/>
      <c r="C24" s="86"/>
      <c r="D24" s="75">
        <v>70054</v>
      </c>
      <c r="E24" s="91"/>
      <c r="F24" s="75">
        <v>16003</v>
      </c>
      <c r="G24" s="91"/>
      <c r="H24" s="75">
        <v>18870</v>
      </c>
      <c r="I24" s="91"/>
      <c r="J24" s="75">
        <v>59367</v>
      </c>
      <c r="K24" s="76"/>
    </row>
    <row r="25" spans="1:11" ht="18.75" customHeight="1" x14ac:dyDescent="0.25">
      <c r="A25" s="116" t="s">
        <v>293</v>
      </c>
      <c r="B25" s="117"/>
      <c r="C25" s="118"/>
      <c r="D25" s="105">
        <f>D23+D24</f>
        <v>574658</v>
      </c>
      <c r="E25" s="106"/>
      <c r="F25" s="105">
        <f>F23+F24</f>
        <v>201896</v>
      </c>
      <c r="G25" s="106"/>
      <c r="H25" s="105">
        <f>H23+H24</f>
        <v>213497</v>
      </c>
      <c r="I25" s="106"/>
      <c r="J25" s="105">
        <f>J23+J24</f>
        <v>428164</v>
      </c>
      <c r="K25" s="203"/>
    </row>
    <row r="26" spans="1:11" ht="18.75" customHeight="1" x14ac:dyDescent="0.25">
      <c r="A26" s="116" t="s">
        <v>388</v>
      </c>
      <c r="B26" s="117"/>
      <c r="C26" s="118"/>
      <c r="D26" s="295"/>
      <c r="E26" s="118"/>
      <c r="F26" s="105"/>
      <c r="G26" s="106"/>
      <c r="H26" s="105"/>
      <c r="I26" s="106"/>
      <c r="J26" s="105">
        <v>127906</v>
      </c>
      <c r="K26" s="203"/>
    </row>
    <row r="27" spans="1:11" ht="18.75" customHeight="1" x14ac:dyDescent="0.25">
      <c r="A27" s="95" t="s">
        <v>0</v>
      </c>
      <c r="B27" s="96"/>
      <c r="C27" s="97"/>
      <c r="D27" s="79">
        <f>D22+D25</f>
        <v>920818</v>
      </c>
      <c r="E27" s="146"/>
      <c r="F27" s="79">
        <f>F22+F25</f>
        <v>338067</v>
      </c>
      <c r="G27" s="146"/>
      <c r="H27" s="79">
        <f>H22+H25</f>
        <v>379495</v>
      </c>
      <c r="I27" s="146"/>
      <c r="J27" s="79">
        <f>J22+J25+J26</f>
        <v>784930</v>
      </c>
      <c r="K27" s="80"/>
    </row>
    <row r="29" spans="1:11" ht="20.100000000000001" customHeight="1" x14ac:dyDescent="0.25">
      <c r="A29" s="147" t="s">
        <v>347</v>
      </c>
      <c r="B29" s="148"/>
      <c r="C29" s="149"/>
      <c r="D29" s="73">
        <v>2019</v>
      </c>
      <c r="E29" s="90"/>
      <c r="F29" s="73">
        <v>2020</v>
      </c>
      <c r="G29" s="90"/>
      <c r="H29" s="73">
        <v>2021</v>
      </c>
      <c r="I29" s="90"/>
      <c r="J29" s="73">
        <v>2022</v>
      </c>
      <c r="K29" s="74"/>
    </row>
    <row r="30" spans="1:11" ht="18.75" customHeight="1" x14ac:dyDescent="0.25">
      <c r="A30" s="84" t="s">
        <v>304</v>
      </c>
      <c r="B30" s="85"/>
      <c r="C30" s="86"/>
      <c r="D30" s="75">
        <v>780461</v>
      </c>
      <c r="E30" s="91"/>
      <c r="F30" s="75">
        <v>279391</v>
      </c>
      <c r="G30" s="91"/>
      <c r="H30" s="75">
        <v>366979</v>
      </c>
      <c r="I30" s="91"/>
      <c r="J30" s="75">
        <v>485265</v>
      </c>
      <c r="K30" s="76"/>
    </row>
    <row r="31" spans="1:11" ht="18.75" customHeight="1" x14ac:dyDescent="0.25">
      <c r="A31" s="84" t="s">
        <v>303</v>
      </c>
      <c r="B31" s="85"/>
      <c r="C31" s="86"/>
      <c r="D31" s="75">
        <v>161612</v>
      </c>
      <c r="E31" s="91"/>
      <c r="F31" s="75">
        <v>70632</v>
      </c>
      <c r="G31" s="91"/>
      <c r="H31" s="75">
        <v>128800</v>
      </c>
      <c r="I31" s="91"/>
      <c r="J31" s="75">
        <v>120126</v>
      </c>
      <c r="K31" s="76"/>
    </row>
    <row r="32" spans="1:11" ht="18.75" customHeight="1" x14ac:dyDescent="0.25">
      <c r="A32" s="95" t="s">
        <v>0</v>
      </c>
      <c r="B32" s="96"/>
      <c r="C32" s="97"/>
      <c r="D32" s="79">
        <f>SUM(D30:E31)</f>
        <v>942073</v>
      </c>
      <c r="E32" s="146"/>
      <c r="F32" s="79">
        <f t="shared" ref="F32" si="3">SUM(F30:G31)</f>
        <v>350023</v>
      </c>
      <c r="G32" s="146"/>
      <c r="H32" s="79">
        <f t="shared" ref="H32" si="4">SUM(H30:I31)</f>
        <v>495779</v>
      </c>
      <c r="I32" s="146"/>
      <c r="J32" s="79">
        <f t="shared" ref="J32" si="5">SUM(J30:K31)</f>
        <v>605391</v>
      </c>
      <c r="K32" s="80"/>
    </row>
    <row r="33" spans="1:11" x14ac:dyDescent="0.25">
      <c r="E33" s="10"/>
      <c r="F33" s="10"/>
      <c r="G33" s="10"/>
      <c r="H33" s="10"/>
      <c r="I33" s="10"/>
      <c r="J33" s="10"/>
      <c r="K33" s="10"/>
    </row>
    <row r="34" spans="1:11" ht="20.100000000000001" customHeight="1" x14ac:dyDescent="0.25">
      <c r="A34" s="147" t="s">
        <v>305</v>
      </c>
      <c r="B34" s="148"/>
      <c r="C34" s="149"/>
      <c r="D34" s="73">
        <v>2019</v>
      </c>
      <c r="E34" s="90"/>
      <c r="F34" s="73">
        <v>2020</v>
      </c>
      <c r="G34" s="90"/>
      <c r="H34" s="73">
        <v>2021</v>
      </c>
      <c r="I34" s="90"/>
      <c r="J34" s="73">
        <v>2022</v>
      </c>
      <c r="K34" s="74"/>
    </row>
    <row r="35" spans="1:11" ht="18.75" customHeight="1" x14ac:dyDescent="0.25">
      <c r="A35" s="84" t="s">
        <v>306</v>
      </c>
      <c r="B35" s="85"/>
      <c r="C35" s="86"/>
      <c r="D35" s="75">
        <v>332060</v>
      </c>
      <c r="E35" s="91"/>
      <c r="F35" s="75">
        <v>116849</v>
      </c>
      <c r="G35" s="91"/>
      <c r="H35" s="75">
        <v>140087</v>
      </c>
      <c r="I35" s="91"/>
      <c r="J35" s="75">
        <v>180101</v>
      </c>
      <c r="K35" s="76"/>
    </row>
    <row r="36" spans="1:11" ht="18.75" customHeight="1" x14ac:dyDescent="0.25">
      <c r="A36" s="84" t="s">
        <v>307</v>
      </c>
      <c r="B36" s="85"/>
      <c r="C36" s="86"/>
      <c r="D36" s="294"/>
      <c r="E36" s="86"/>
      <c r="F36" s="75"/>
      <c r="G36" s="91"/>
      <c r="H36" s="75"/>
      <c r="I36" s="91"/>
      <c r="J36" s="75">
        <v>48736</v>
      </c>
      <c r="K36" s="76"/>
    </row>
    <row r="37" spans="1:11" ht="18.75" customHeight="1" x14ac:dyDescent="0.25">
      <c r="A37" s="95" t="s">
        <v>0</v>
      </c>
      <c r="B37" s="96"/>
      <c r="C37" s="97"/>
      <c r="D37" s="79">
        <f t="shared" ref="D37" si="6">SUM(D35:E36)</f>
        <v>332060</v>
      </c>
      <c r="E37" s="146"/>
      <c r="F37" s="79">
        <f t="shared" ref="F37" si="7">SUM(F35:G36)</f>
        <v>116849</v>
      </c>
      <c r="G37" s="146"/>
      <c r="H37" s="79">
        <f t="shared" ref="H37" si="8">SUM(H35:I36)</f>
        <v>140087</v>
      </c>
      <c r="I37" s="146"/>
      <c r="J37" s="79">
        <f t="shared" ref="J37" si="9">SUM(J35:K36)</f>
        <v>228837</v>
      </c>
      <c r="K37" s="80"/>
    </row>
    <row r="39" spans="1:11" ht="20.100000000000001" customHeight="1" x14ac:dyDescent="0.25">
      <c r="A39" s="147" t="s">
        <v>10</v>
      </c>
      <c r="B39" s="148"/>
      <c r="C39" s="148"/>
      <c r="D39" s="148"/>
      <c r="E39" s="149"/>
      <c r="F39" s="73" t="s">
        <v>11</v>
      </c>
      <c r="G39" s="90"/>
      <c r="H39" s="73" t="s">
        <v>12</v>
      </c>
      <c r="I39" s="90"/>
      <c r="J39" s="11">
        <v>2022</v>
      </c>
      <c r="K39" s="12" t="s">
        <v>13</v>
      </c>
    </row>
    <row r="40" spans="1:11" ht="18.75" customHeight="1" x14ac:dyDescent="0.25">
      <c r="A40" s="84" t="s">
        <v>14</v>
      </c>
      <c r="B40" s="85"/>
      <c r="C40" s="85"/>
      <c r="D40" s="85"/>
      <c r="E40" s="86"/>
      <c r="F40" s="199" t="s">
        <v>413</v>
      </c>
      <c r="G40" s="200"/>
      <c r="H40" s="194" t="s">
        <v>357</v>
      </c>
      <c r="I40" s="195"/>
      <c r="J40" s="13">
        <v>7113</v>
      </c>
      <c r="K40" s="14">
        <v>26770</v>
      </c>
    </row>
    <row r="41" spans="1:11" ht="18.75" customHeight="1" x14ac:dyDescent="0.25">
      <c r="A41" s="84" t="s">
        <v>15</v>
      </c>
      <c r="B41" s="85"/>
      <c r="C41" s="85"/>
      <c r="D41" s="85"/>
      <c r="E41" s="86"/>
      <c r="F41" s="199" t="s">
        <v>414</v>
      </c>
      <c r="G41" s="200"/>
      <c r="H41" s="194" t="s">
        <v>358</v>
      </c>
      <c r="I41" s="195"/>
      <c r="J41" s="13">
        <v>11390</v>
      </c>
      <c r="K41" s="14">
        <v>24651</v>
      </c>
    </row>
    <row r="42" spans="1:11" ht="18.75" customHeight="1" x14ac:dyDescent="0.25">
      <c r="A42" s="84" t="s">
        <v>23</v>
      </c>
      <c r="B42" s="85"/>
      <c r="C42" s="85"/>
      <c r="D42" s="85"/>
      <c r="E42" s="86"/>
      <c r="F42" s="199" t="s">
        <v>404</v>
      </c>
      <c r="G42" s="200"/>
      <c r="H42" s="194" t="s">
        <v>357</v>
      </c>
      <c r="I42" s="195"/>
      <c r="J42" s="15">
        <v>30611</v>
      </c>
      <c r="K42" s="14"/>
    </row>
    <row r="43" spans="1:11" ht="18.75" customHeight="1" x14ac:dyDescent="0.25">
      <c r="A43" s="84" t="s">
        <v>24</v>
      </c>
      <c r="B43" s="85"/>
      <c r="C43" s="85"/>
      <c r="D43" s="85"/>
      <c r="E43" s="86"/>
      <c r="F43" s="199" t="s">
        <v>405</v>
      </c>
      <c r="G43" s="200"/>
      <c r="H43" s="194" t="s">
        <v>358</v>
      </c>
      <c r="I43" s="195"/>
      <c r="J43" s="15">
        <v>9606</v>
      </c>
      <c r="K43" s="14"/>
    </row>
    <row r="44" spans="1:11" ht="18.75" customHeight="1" x14ac:dyDescent="0.25">
      <c r="A44" s="84" t="s">
        <v>25</v>
      </c>
      <c r="B44" s="85"/>
      <c r="C44" s="85"/>
      <c r="D44" s="85"/>
      <c r="E44" s="86"/>
      <c r="F44" s="199" t="s">
        <v>415</v>
      </c>
      <c r="G44" s="200"/>
      <c r="H44" s="194" t="s">
        <v>357</v>
      </c>
      <c r="I44" s="195"/>
      <c r="J44" s="13">
        <v>19721</v>
      </c>
      <c r="K44" s="14"/>
    </row>
    <row r="45" spans="1:11" ht="18.75" customHeight="1" x14ac:dyDescent="0.25">
      <c r="A45" s="84" t="s">
        <v>26</v>
      </c>
      <c r="B45" s="85"/>
      <c r="C45" s="85"/>
      <c r="D45" s="85"/>
      <c r="E45" s="86"/>
      <c r="F45" s="199" t="s">
        <v>416</v>
      </c>
      <c r="G45" s="200"/>
      <c r="H45" s="194" t="s">
        <v>358</v>
      </c>
      <c r="I45" s="195"/>
      <c r="J45" s="13">
        <v>8296</v>
      </c>
      <c r="K45" s="14"/>
    </row>
    <row r="46" spans="1:11" ht="18.75" customHeight="1" x14ac:dyDescent="0.25">
      <c r="A46" s="84" t="s">
        <v>27</v>
      </c>
      <c r="B46" s="85"/>
      <c r="C46" s="85"/>
      <c r="D46" s="85"/>
      <c r="E46" s="86"/>
      <c r="F46" s="199" t="s">
        <v>417</v>
      </c>
      <c r="G46" s="200"/>
      <c r="H46" s="194" t="s">
        <v>361</v>
      </c>
      <c r="I46" s="195"/>
      <c r="J46" s="13">
        <v>21664</v>
      </c>
      <c r="K46" s="14"/>
    </row>
    <row r="47" spans="1:11" ht="18.75" customHeight="1" x14ac:dyDescent="0.25">
      <c r="A47" s="196" t="s">
        <v>16</v>
      </c>
      <c r="B47" s="197"/>
      <c r="C47" s="197"/>
      <c r="D47" s="197"/>
      <c r="E47" s="197"/>
      <c r="F47" s="197"/>
      <c r="G47" s="197"/>
      <c r="H47" s="197"/>
      <c r="I47" s="198"/>
      <c r="J47" s="16">
        <f>SUM(J40:J46)</f>
        <v>108401</v>
      </c>
      <c r="K47" s="17"/>
    </row>
    <row r="48" spans="1:11" ht="18.75" customHeight="1" x14ac:dyDescent="0.25">
      <c r="A48" s="84" t="s">
        <v>17</v>
      </c>
      <c r="B48" s="85"/>
      <c r="C48" s="85"/>
      <c r="D48" s="85"/>
      <c r="E48" s="86"/>
      <c r="F48" s="199" t="s">
        <v>418</v>
      </c>
      <c r="G48" s="200"/>
      <c r="H48" s="194" t="s">
        <v>359</v>
      </c>
      <c r="I48" s="195"/>
      <c r="J48" s="13">
        <v>38</v>
      </c>
      <c r="K48" s="14">
        <v>491</v>
      </c>
    </row>
    <row r="49" spans="1:11" ht="18.75" customHeight="1" x14ac:dyDescent="0.25">
      <c r="A49" s="84" t="s">
        <v>18</v>
      </c>
      <c r="B49" s="85"/>
      <c r="C49" s="85"/>
      <c r="D49" s="85"/>
      <c r="E49" s="86"/>
      <c r="F49" s="199" t="s">
        <v>406</v>
      </c>
      <c r="G49" s="200"/>
      <c r="H49" s="194" t="s">
        <v>359</v>
      </c>
      <c r="I49" s="195"/>
      <c r="J49" s="15">
        <v>3032</v>
      </c>
      <c r="K49" s="14"/>
    </row>
    <row r="50" spans="1:11" ht="18.75" customHeight="1" x14ac:dyDescent="0.25">
      <c r="A50" s="84" t="s">
        <v>28</v>
      </c>
      <c r="B50" s="85"/>
      <c r="C50" s="85"/>
      <c r="D50" s="85"/>
      <c r="E50" s="86"/>
      <c r="F50" s="199" t="s">
        <v>407</v>
      </c>
      <c r="G50" s="200"/>
      <c r="H50" s="194" t="s">
        <v>359</v>
      </c>
      <c r="I50" s="195"/>
      <c r="J50" s="15">
        <v>2001</v>
      </c>
      <c r="K50" s="14"/>
    </row>
    <row r="51" spans="1:11" ht="18.75" customHeight="1" x14ac:dyDescent="0.25">
      <c r="A51" s="84" t="s">
        <v>29</v>
      </c>
      <c r="B51" s="85"/>
      <c r="C51" s="85"/>
      <c r="D51" s="85"/>
      <c r="E51" s="86"/>
      <c r="F51" s="199" t="s">
        <v>408</v>
      </c>
      <c r="G51" s="200"/>
      <c r="H51" s="194" t="s">
        <v>359</v>
      </c>
      <c r="I51" s="195"/>
      <c r="J51" s="15">
        <v>2851</v>
      </c>
      <c r="K51" s="14"/>
    </row>
    <row r="52" spans="1:11" ht="18.75" customHeight="1" x14ac:dyDescent="0.25">
      <c r="A52" s="84" t="s">
        <v>341</v>
      </c>
      <c r="B52" s="85"/>
      <c r="C52" s="85"/>
      <c r="D52" s="85"/>
      <c r="E52" s="86"/>
      <c r="F52" s="199" t="s">
        <v>409</v>
      </c>
      <c r="G52" s="200"/>
      <c r="H52" s="194" t="s">
        <v>360</v>
      </c>
      <c r="I52" s="195"/>
      <c r="J52" s="15" t="s">
        <v>340</v>
      </c>
      <c r="K52" s="14"/>
    </row>
    <row r="53" spans="1:11" ht="18.75" customHeight="1" x14ac:dyDescent="0.25">
      <c r="A53" s="84" t="s">
        <v>342</v>
      </c>
      <c r="B53" s="85"/>
      <c r="C53" s="85"/>
      <c r="D53" s="85"/>
      <c r="E53" s="86"/>
      <c r="F53" s="199" t="s">
        <v>419</v>
      </c>
      <c r="G53" s="200"/>
      <c r="H53" s="194" t="s">
        <v>360</v>
      </c>
      <c r="I53" s="195"/>
      <c r="J53" s="15" t="s">
        <v>340</v>
      </c>
      <c r="K53" s="14"/>
    </row>
    <row r="54" spans="1:11" ht="18.75" customHeight="1" x14ac:dyDescent="0.25">
      <c r="A54" s="196" t="s">
        <v>19</v>
      </c>
      <c r="B54" s="197"/>
      <c r="C54" s="197"/>
      <c r="D54" s="197"/>
      <c r="E54" s="197"/>
      <c r="F54" s="197"/>
      <c r="G54" s="197"/>
      <c r="H54" s="197"/>
      <c r="I54" s="198"/>
      <c r="J54" s="16">
        <f>SUM(J48:J51)</f>
        <v>7922</v>
      </c>
      <c r="K54" s="17"/>
    </row>
    <row r="55" spans="1:11" ht="18.75" customHeight="1" x14ac:dyDescent="0.25">
      <c r="A55" s="84" t="s">
        <v>20</v>
      </c>
      <c r="B55" s="85"/>
      <c r="C55" s="85"/>
      <c r="D55" s="85"/>
      <c r="E55" s="86"/>
      <c r="F55" s="201" t="s">
        <v>420</v>
      </c>
      <c r="G55" s="202"/>
      <c r="H55" s="194" t="s">
        <v>21</v>
      </c>
      <c r="I55" s="195"/>
      <c r="J55" s="13">
        <v>63778</v>
      </c>
      <c r="K55" s="14"/>
    </row>
    <row r="56" spans="1:11" ht="18.75" customHeight="1" x14ac:dyDescent="0.25">
      <c r="A56" s="196" t="s">
        <v>22</v>
      </c>
      <c r="B56" s="197"/>
      <c r="C56" s="197"/>
      <c r="D56" s="197"/>
      <c r="E56" s="197"/>
      <c r="F56" s="197"/>
      <c r="G56" s="197"/>
      <c r="H56" s="197"/>
      <c r="I56" s="198"/>
      <c r="J56" s="16">
        <f>J55</f>
        <v>63778</v>
      </c>
      <c r="K56" s="17"/>
    </row>
    <row r="58" spans="1:11" ht="20.100000000000001" customHeight="1" x14ac:dyDescent="0.25">
      <c r="A58" s="147" t="s">
        <v>410</v>
      </c>
      <c r="B58" s="148"/>
      <c r="C58" s="149"/>
      <c r="D58" s="191">
        <v>2019</v>
      </c>
      <c r="E58" s="193"/>
      <c r="F58" s="191">
        <v>2020</v>
      </c>
      <c r="G58" s="193"/>
      <c r="H58" s="191">
        <v>2021</v>
      </c>
      <c r="I58" s="193"/>
      <c r="J58" s="191">
        <v>2022</v>
      </c>
      <c r="K58" s="192"/>
    </row>
    <row r="59" spans="1:11" x14ac:dyDescent="0.25">
      <c r="A59" s="84" t="s">
        <v>30</v>
      </c>
      <c r="B59" s="85"/>
      <c r="C59" s="86"/>
      <c r="D59" s="75">
        <v>43</v>
      </c>
      <c r="E59" s="91"/>
      <c r="F59" s="75">
        <v>22</v>
      </c>
      <c r="G59" s="91"/>
      <c r="H59" s="75">
        <v>24</v>
      </c>
      <c r="I59" s="91"/>
      <c r="J59" s="75">
        <v>34</v>
      </c>
      <c r="K59" s="76"/>
    </row>
    <row r="60" spans="1:11" x14ac:dyDescent="0.25">
      <c r="A60" s="84" t="s">
        <v>31</v>
      </c>
      <c r="B60" s="85"/>
      <c r="C60" s="86"/>
      <c r="D60" s="75">
        <v>11</v>
      </c>
      <c r="E60" s="91"/>
      <c r="F60" s="75">
        <v>6</v>
      </c>
      <c r="G60" s="91"/>
      <c r="H60" s="75">
        <v>9</v>
      </c>
      <c r="I60" s="91"/>
      <c r="J60" s="75">
        <v>8</v>
      </c>
      <c r="K60" s="76"/>
    </row>
    <row r="61" spans="1:11" x14ac:dyDescent="0.25">
      <c r="A61" s="84" t="s">
        <v>32</v>
      </c>
      <c r="B61" s="85"/>
      <c r="C61" s="86"/>
      <c r="D61" s="75">
        <v>52</v>
      </c>
      <c r="E61" s="91"/>
      <c r="F61" s="75">
        <v>42</v>
      </c>
      <c r="G61" s="91"/>
      <c r="H61" s="75">
        <v>51</v>
      </c>
      <c r="I61" s="91"/>
      <c r="J61" s="75">
        <v>58</v>
      </c>
      <c r="K61" s="76"/>
    </row>
    <row r="62" spans="1:11" x14ac:dyDescent="0.25">
      <c r="A62" s="84" t="s">
        <v>33</v>
      </c>
      <c r="B62" s="85"/>
      <c r="C62" s="86"/>
      <c r="D62" s="75">
        <v>56</v>
      </c>
      <c r="E62" s="91"/>
      <c r="F62" s="75">
        <v>38</v>
      </c>
      <c r="G62" s="91"/>
      <c r="H62" s="75">
        <v>35</v>
      </c>
      <c r="I62" s="91"/>
      <c r="J62" s="75">
        <v>45</v>
      </c>
      <c r="K62" s="76"/>
    </row>
    <row r="63" spans="1:11" x14ac:dyDescent="0.25">
      <c r="A63" s="95" t="s">
        <v>0</v>
      </c>
      <c r="B63" s="96"/>
      <c r="C63" s="97"/>
      <c r="D63" s="79">
        <f>SUM(D59:D62)</f>
        <v>162</v>
      </c>
      <c r="E63" s="146"/>
      <c r="F63" s="79">
        <f t="shared" ref="F63" si="10">SUM(F59:F62)</f>
        <v>108</v>
      </c>
      <c r="G63" s="146"/>
      <c r="H63" s="79">
        <f t="shared" ref="H63" si="11">SUM(H59:H62)</f>
        <v>119</v>
      </c>
      <c r="I63" s="146"/>
      <c r="J63" s="79">
        <f t="shared" ref="J63" si="12">SUM(J59:J62)</f>
        <v>145</v>
      </c>
      <c r="K63" s="146"/>
    </row>
    <row r="65" spans="1:11" ht="20.100000000000001" customHeight="1" x14ac:dyDescent="0.25">
      <c r="A65" s="147" t="s">
        <v>308</v>
      </c>
      <c r="B65" s="148"/>
      <c r="C65" s="149"/>
      <c r="D65" s="73">
        <v>2019</v>
      </c>
      <c r="E65" s="90"/>
      <c r="F65" s="73">
        <v>2020</v>
      </c>
      <c r="G65" s="90"/>
      <c r="H65" s="73">
        <v>2021</v>
      </c>
      <c r="I65" s="90"/>
      <c r="J65" s="73">
        <v>2022</v>
      </c>
      <c r="K65" s="74"/>
    </row>
    <row r="66" spans="1:11" x14ac:dyDescent="0.25">
      <c r="A66" s="84" t="s">
        <v>309</v>
      </c>
      <c r="B66" s="85"/>
      <c r="C66" s="86"/>
      <c r="D66" s="75">
        <v>25361</v>
      </c>
      <c r="E66" s="91"/>
      <c r="F66" s="75">
        <v>9778</v>
      </c>
      <c r="G66" s="91"/>
      <c r="H66" s="75">
        <v>8059</v>
      </c>
      <c r="I66" s="91"/>
      <c r="J66" s="75">
        <v>16935</v>
      </c>
      <c r="K66" s="76"/>
    </row>
    <row r="67" spans="1:11" x14ac:dyDescent="0.25">
      <c r="A67" s="99" t="s">
        <v>310</v>
      </c>
      <c r="B67" s="100"/>
      <c r="C67" s="101"/>
      <c r="D67" s="93">
        <v>2024</v>
      </c>
      <c r="E67" s="94"/>
      <c r="F67" s="93">
        <v>51250</v>
      </c>
      <c r="G67" s="94"/>
      <c r="H67" s="93">
        <v>73746</v>
      </c>
      <c r="I67" s="94"/>
      <c r="J67" s="93">
        <v>90374</v>
      </c>
      <c r="K67" s="98"/>
    </row>
    <row r="69" spans="1:11" ht="20.100000000000001" customHeight="1" x14ac:dyDescent="0.25">
      <c r="A69" s="147" t="s">
        <v>376</v>
      </c>
      <c r="B69" s="148"/>
      <c r="C69" s="148"/>
      <c r="D69" s="148"/>
      <c r="E69" s="189" t="s">
        <v>9</v>
      </c>
      <c r="F69" s="189"/>
      <c r="G69" s="145"/>
      <c r="H69" s="143" t="s">
        <v>8</v>
      </c>
      <c r="I69" s="189"/>
      <c r="J69" s="189"/>
      <c r="K69" s="18" t="s">
        <v>0</v>
      </c>
    </row>
    <row r="70" spans="1:11" x14ac:dyDescent="0.25">
      <c r="A70" s="116" t="s">
        <v>7</v>
      </c>
      <c r="B70" s="117"/>
      <c r="C70" s="117"/>
      <c r="D70" s="117"/>
      <c r="E70" s="117"/>
      <c r="F70" s="117"/>
      <c r="G70" s="117"/>
      <c r="H70" s="117"/>
      <c r="I70" s="117"/>
      <c r="J70" s="117"/>
      <c r="K70" s="190"/>
    </row>
    <row r="71" spans="1:11" x14ac:dyDescent="0.25">
      <c r="A71" s="153" t="s">
        <v>3</v>
      </c>
      <c r="B71" s="154"/>
      <c r="C71" s="154"/>
      <c r="D71" s="155"/>
      <c r="E71" s="75">
        <v>4396</v>
      </c>
      <c r="F71" s="131"/>
      <c r="G71" s="91"/>
      <c r="H71" s="75">
        <v>1163</v>
      </c>
      <c r="I71" s="131"/>
      <c r="J71" s="91"/>
      <c r="K71" s="14">
        <f>E71+H71</f>
        <v>5559</v>
      </c>
    </row>
    <row r="72" spans="1:11" x14ac:dyDescent="0.25">
      <c r="A72" s="153" t="s">
        <v>5</v>
      </c>
      <c r="B72" s="154"/>
      <c r="C72" s="154"/>
      <c r="D72" s="155"/>
      <c r="E72" s="75">
        <v>1549</v>
      </c>
      <c r="F72" s="131"/>
      <c r="G72" s="91"/>
      <c r="H72" s="75"/>
      <c r="I72" s="131"/>
      <c r="J72" s="91"/>
      <c r="K72" s="14">
        <f t="shared" ref="K72:K74" si="13">E72+H72</f>
        <v>1549</v>
      </c>
    </row>
    <row r="73" spans="1:11" x14ac:dyDescent="0.25">
      <c r="A73" s="153" t="s">
        <v>2</v>
      </c>
      <c r="B73" s="154"/>
      <c r="C73" s="154"/>
      <c r="D73" s="155"/>
      <c r="E73" s="75">
        <v>5961</v>
      </c>
      <c r="F73" s="131"/>
      <c r="G73" s="91"/>
      <c r="H73" s="75">
        <v>3923</v>
      </c>
      <c r="I73" s="131"/>
      <c r="J73" s="91"/>
      <c r="K73" s="14">
        <f t="shared" si="13"/>
        <v>9884</v>
      </c>
    </row>
    <row r="74" spans="1:11" x14ac:dyDescent="0.25">
      <c r="A74" s="84" t="s">
        <v>389</v>
      </c>
      <c r="B74" s="85"/>
      <c r="C74" s="85"/>
      <c r="D74" s="86"/>
      <c r="E74" s="185">
        <f>SUM(E71:G73)</f>
        <v>11906</v>
      </c>
      <c r="F74" s="186"/>
      <c r="G74" s="187"/>
      <c r="H74" s="185">
        <f>SUM(H71:J73)</f>
        <v>5086</v>
      </c>
      <c r="I74" s="186"/>
      <c r="J74" s="187"/>
      <c r="K74" s="17">
        <f t="shared" si="13"/>
        <v>16992</v>
      </c>
    </row>
    <row r="75" spans="1:11" x14ac:dyDescent="0.25">
      <c r="A75" s="116" t="s">
        <v>6</v>
      </c>
      <c r="B75" s="117"/>
      <c r="C75" s="117"/>
      <c r="D75" s="117"/>
      <c r="E75" s="117"/>
      <c r="F75" s="117"/>
      <c r="G75" s="117"/>
      <c r="H75" s="117"/>
      <c r="I75" s="117"/>
      <c r="J75" s="117"/>
      <c r="K75" s="190"/>
    </row>
    <row r="76" spans="1:11" x14ac:dyDescent="0.25">
      <c r="A76" s="153" t="s">
        <v>3</v>
      </c>
      <c r="B76" s="154"/>
      <c r="C76" s="154"/>
      <c r="D76" s="155"/>
      <c r="E76" s="75">
        <v>5904</v>
      </c>
      <c r="F76" s="131"/>
      <c r="G76" s="91"/>
      <c r="H76" s="75">
        <v>879</v>
      </c>
      <c r="I76" s="131"/>
      <c r="J76" s="91"/>
      <c r="K76" s="14">
        <f t="shared" ref="K76:K80" si="14">E76+H76</f>
        <v>6783</v>
      </c>
    </row>
    <row r="77" spans="1:11" x14ac:dyDescent="0.25">
      <c r="A77" s="153" t="s">
        <v>5</v>
      </c>
      <c r="B77" s="154"/>
      <c r="C77" s="154"/>
      <c r="D77" s="155"/>
      <c r="E77" s="75">
        <v>6674</v>
      </c>
      <c r="F77" s="131"/>
      <c r="G77" s="91"/>
      <c r="H77" s="75">
        <v>50</v>
      </c>
      <c r="I77" s="131"/>
      <c r="J77" s="91"/>
      <c r="K77" s="14">
        <f t="shared" si="14"/>
        <v>6724</v>
      </c>
    </row>
    <row r="78" spans="1:11" x14ac:dyDescent="0.25">
      <c r="A78" s="153" t="s">
        <v>2</v>
      </c>
      <c r="B78" s="154"/>
      <c r="C78" s="154"/>
      <c r="D78" s="155"/>
      <c r="E78" s="75">
        <v>5092</v>
      </c>
      <c r="F78" s="131"/>
      <c r="G78" s="91"/>
      <c r="H78" s="75">
        <v>4583</v>
      </c>
      <c r="I78" s="131"/>
      <c r="J78" s="91"/>
      <c r="K78" s="14">
        <f t="shared" si="14"/>
        <v>9675</v>
      </c>
    </row>
    <row r="79" spans="1:11" x14ac:dyDescent="0.25">
      <c r="A79" s="153" t="s">
        <v>1</v>
      </c>
      <c r="B79" s="154"/>
      <c r="C79" s="154"/>
      <c r="D79" s="155"/>
      <c r="E79" s="75">
        <v>1073</v>
      </c>
      <c r="F79" s="131"/>
      <c r="G79" s="91"/>
      <c r="H79" s="75"/>
      <c r="I79" s="131"/>
      <c r="J79" s="91"/>
      <c r="K79" s="14">
        <f t="shared" si="14"/>
        <v>1073</v>
      </c>
    </row>
    <row r="80" spans="1:11" x14ac:dyDescent="0.25">
      <c r="A80" s="84" t="s">
        <v>390</v>
      </c>
      <c r="B80" s="85"/>
      <c r="C80" s="85"/>
      <c r="D80" s="86"/>
      <c r="E80" s="185">
        <f>SUM(E76:G79)</f>
        <v>18743</v>
      </c>
      <c r="F80" s="186"/>
      <c r="G80" s="187"/>
      <c r="H80" s="185">
        <f>SUM(H76:J79)</f>
        <v>5512</v>
      </c>
      <c r="I80" s="186"/>
      <c r="J80" s="187"/>
      <c r="K80" s="17">
        <f t="shared" si="14"/>
        <v>24255</v>
      </c>
    </row>
    <row r="81" spans="1:11" x14ac:dyDescent="0.25">
      <c r="A81" s="116" t="s">
        <v>392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90"/>
    </row>
    <row r="82" spans="1:11" x14ac:dyDescent="0.25">
      <c r="A82" s="153" t="s">
        <v>4</v>
      </c>
      <c r="B82" s="154"/>
      <c r="C82" s="154"/>
      <c r="D82" s="155"/>
      <c r="E82" s="75">
        <v>839</v>
      </c>
      <c r="F82" s="131"/>
      <c r="G82" s="91"/>
      <c r="H82" s="75"/>
      <c r="I82" s="131"/>
      <c r="J82" s="91"/>
      <c r="K82" s="14">
        <f t="shared" ref="K82:K87" si="15">E82+H82</f>
        <v>839</v>
      </c>
    </row>
    <row r="83" spans="1:11" x14ac:dyDescent="0.25">
      <c r="A83" s="153" t="s">
        <v>3</v>
      </c>
      <c r="B83" s="154"/>
      <c r="C83" s="154"/>
      <c r="D83" s="155"/>
      <c r="E83" s="75">
        <v>1310</v>
      </c>
      <c r="F83" s="131"/>
      <c r="G83" s="91"/>
      <c r="H83" s="75">
        <v>214</v>
      </c>
      <c r="I83" s="131"/>
      <c r="J83" s="91"/>
      <c r="K83" s="14">
        <f t="shared" si="15"/>
        <v>1524</v>
      </c>
    </row>
    <row r="84" spans="1:11" x14ac:dyDescent="0.25">
      <c r="A84" s="153" t="s">
        <v>2</v>
      </c>
      <c r="B84" s="154"/>
      <c r="C84" s="154"/>
      <c r="D84" s="155"/>
      <c r="E84" s="75">
        <v>2881</v>
      </c>
      <c r="F84" s="131"/>
      <c r="G84" s="91"/>
      <c r="H84" s="75">
        <v>534</v>
      </c>
      <c r="I84" s="131"/>
      <c r="J84" s="91"/>
      <c r="K84" s="14">
        <f t="shared" si="15"/>
        <v>3415</v>
      </c>
    </row>
    <row r="85" spans="1:11" x14ac:dyDescent="0.25">
      <c r="A85" s="153" t="s">
        <v>1</v>
      </c>
      <c r="B85" s="154"/>
      <c r="C85" s="154"/>
      <c r="D85" s="155"/>
      <c r="E85" s="75">
        <v>105</v>
      </c>
      <c r="F85" s="131"/>
      <c r="G85" s="91"/>
      <c r="H85" s="75"/>
      <c r="I85" s="131"/>
      <c r="J85" s="91"/>
      <c r="K85" s="14">
        <f t="shared" si="15"/>
        <v>105</v>
      </c>
    </row>
    <row r="86" spans="1:11" x14ac:dyDescent="0.25">
      <c r="A86" s="84" t="s">
        <v>391</v>
      </c>
      <c r="B86" s="85"/>
      <c r="C86" s="85"/>
      <c r="D86" s="86"/>
      <c r="E86" s="185">
        <f>SUM(E82:G85)</f>
        <v>5135</v>
      </c>
      <c r="F86" s="186"/>
      <c r="G86" s="187"/>
      <c r="H86" s="185">
        <f>SUM(H82:J85)</f>
        <v>748</v>
      </c>
      <c r="I86" s="186"/>
      <c r="J86" s="187"/>
      <c r="K86" s="17">
        <f t="shared" si="15"/>
        <v>5883</v>
      </c>
    </row>
    <row r="87" spans="1:11" x14ac:dyDescent="0.25">
      <c r="A87" s="95" t="s">
        <v>0</v>
      </c>
      <c r="B87" s="96"/>
      <c r="C87" s="96"/>
      <c r="D87" s="97"/>
      <c r="E87" s="79">
        <f>E74+E80+E86</f>
        <v>35784</v>
      </c>
      <c r="F87" s="188"/>
      <c r="G87" s="146"/>
      <c r="H87" s="79">
        <f>H74+H80+H86</f>
        <v>11346</v>
      </c>
      <c r="I87" s="188"/>
      <c r="J87" s="146"/>
      <c r="K87" s="71">
        <f t="shared" si="15"/>
        <v>47130</v>
      </c>
    </row>
    <row r="89" spans="1:11" ht="20.100000000000001" customHeight="1" x14ac:dyDescent="0.25">
      <c r="A89" s="147" t="s">
        <v>348</v>
      </c>
      <c r="B89" s="148"/>
      <c r="C89" s="149"/>
      <c r="D89" s="73">
        <v>2019</v>
      </c>
      <c r="E89" s="90"/>
      <c r="F89" s="73">
        <v>2020</v>
      </c>
      <c r="G89" s="90"/>
      <c r="H89" s="73">
        <v>2021</v>
      </c>
      <c r="I89" s="90"/>
      <c r="J89" s="73">
        <v>2022</v>
      </c>
      <c r="K89" s="74"/>
    </row>
    <row r="90" spans="1:11" ht="18.75" customHeight="1" x14ac:dyDescent="0.25">
      <c r="A90" s="84" t="s">
        <v>313</v>
      </c>
      <c r="B90" s="85"/>
      <c r="C90" s="86"/>
      <c r="D90" s="75">
        <v>2281177</v>
      </c>
      <c r="E90" s="91"/>
      <c r="F90" s="75">
        <v>3218009</v>
      </c>
      <c r="G90" s="91"/>
      <c r="H90" s="75">
        <v>3126170</v>
      </c>
      <c r="I90" s="91"/>
      <c r="J90" s="75">
        <v>3710210</v>
      </c>
      <c r="K90" s="76"/>
    </row>
    <row r="91" spans="1:11" ht="18.75" customHeight="1" x14ac:dyDescent="0.25">
      <c r="A91" s="84" t="s">
        <v>311</v>
      </c>
      <c r="B91" s="85"/>
      <c r="C91" s="86"/>
      <c r="D91" s="75">
        <v>15534326</v>
      </c>
      <c r="E91" s="91"/>
      <c r="F91" s="75">
        <v>19011916</v>
      </c>
      <c r="G91" s="91"/>
      <c r="H91" s="75">
        <v>18561525</v>
      </c>
      <c r="I91" s="91"/>
      <c r="J91" s="75">
        <v>18350000</v>
      </c>
      <c r="K91" s="76"/>
    </row>
    <row r="92" spans="1:11" ht="18.75" customHeight="1" x14ac:dyDescent="0.25">
      <c r="A92" s="84" t="s">
        <v>316</v>
      </c>
      <c r="B92" s="85"/>
      <c r="C92" s="86"/>
      <c r="D92" s="75">
        <v>6325496</v>
      </c>
      <c r="E92" s="91"/>
      <c r="F92" s="75">
        <v>7660022</v>
      </c>
      <c r="G92" s="91"/>
      <c r="H92" s="75">
        <v>7400744</v>
      </c>
      <c r="I92" s="91"/>
      <c r="J92" s="75">
        <v>4689824</v>
      </c>
      <c r="K92" s="76"/>
    </row>
    <row r="93" spans="1:11" ht="18.75" customHeight="1" x14ac:dyDescent="0.25">
      <c r="A93" s="84" t="s">
        <v>320</v>
      </c>
      <c r="B93" s="85"/>
      <c r="C93" s="86"/>
      <c r="D93" s="75">
        <v>3790871</v>
      </c>
      <c r="E93" s="91"/>
      <c r="F93" s="75">
        <v>5501292</v>
      </c>
      <c r="G93" s="91"/>
      <c r="H93" s="75">
        <v>4915249</v>
      </c>
      <c r="I93" s="91"/>
      <c r="J93" s="75">
        <v>4129935</v>
      </c>
      <c r="K93" s="76"/>
    </row>
    <row r="94" spans="1:11" ht="18.75" customHeight="1" x14ac:dyDescent="0.25">
      <c r="A94" s="84" t="s">
        <v>318</v>
      </c>
      <c r="B94" s="85"/>
      <c r="C94" s="86"/>
      <c r="D94" s="75">
        <v>93522</v>
      </c>
      <c r="E94" s="91"/>
      <c r="F94" s="75">
        <v>202425</v>
      </c>
      <c r="G94" s="91"/>
      <c r="H94" s="75">
        <v>264437</v>
      </c>
      <c r="I94" s="91"/>
      <c r="J94" s="75">
        <v>232526</v>
      </c>
      <c r="K94" s="76"/>
    </row>
    <row r="95" spans="1:11" ht="18.75" customHeight="1" x14ac:dyDescent="0.25">
      <c r="A95" s="84" t="s">
        <v>319</v>
      </c>
      <c r="B95" s="85"/>
      <c r="C95" s="86"/>
      <c r="D95" s="75">
        <v>218942</v>
      </c>
      <c r="E95" s="91"/>
      <c r="F95" s="75">
        <v>281119</v>
      </c>
      <c r="G95" s="91"/>
      <c r="H95" s="75">
        <v>235718</v>
      </c>
      <c r="I95" s="91"/>
      <c r="J95" s="75">
        <v>217305</v>
      </c>
      <c r="K95" s="76"/>
    </row>
    <row r="96" spans="1:11" ht="18.75" customHeight="1" x14ac:dyDescent="0.25">
      <c r="A96" s="84" t="s">
        <v>315</v>
      </c>
      <c r="B96" s="85"/>
      <c r="C96" s="86"/>
      <c r="D96" s="75">
        <v>6732175</v>
      </c>
      <c r="E96" s="91"/>
      <c r="F96" s="286">
        <v>7941656</v>
      </c>
      <c r="G96" s="287"/>
      <c r="H96" s="75">
        <v>5562739</v>
      </c>
      <c r="I96" s="91"/>
      <c r="J96" s="75">
        <v>4980549</v>
      </c>
      <c r="K96" s="76"/>
    </row>
    <row r="97" spans="1:11" ht="18.75" customHeight="1" x14ac:dyDescent="0.25">
      <c r="A97" s="84" t="s">
        <v>314</v>
      </c>
      <c r="B97" s="85"/>
      <c r="C97" s="86"/>
      <c r="D97" s="75">
        <v>5046710</v>
      </c>
      <c r="E97" s="91"/>
      <c r="F97" s="75">
        <v>5006944</v>
      </c>
      <c r="G97" s="91"/>
      <c r="H97" s="75">
        <v>4448898</v>
      </c>
      <c r="I97" s="91"/>
      <c r="J97" s="75">
        <v>13608326</v>
      </c>
      <c r="K97" s="76"/>
    </row>
    <row r="98" spans="1:11" ht="18.75" customHeight="1" x14ac:dyDescent="0.25">
      <c r="A98" s="84" t="s">
        <v>317</v>
      </c>
      <c r="B98" s="85"/>
      <c r="C98" s="86"/>
      <c r="D98" s="75">
        <v>400409</v>
      </c>
      <c r="E98" s="91"/>
      <c r="F98" s="75">
        <v>465223</v>
      </c>
      <c r="G98" s="91"/>
      <c r="H98" s="75">
        <v>545952</v>
      </c>
      <c r="I98" s="91"/>
      <c r="J98" s="75">
        <v>576015</v>
      </c>
      <c r="K98" s="76"/>
    </row>
    <row r="99" spans="1:11" ht="18.75" customHeight="1" x14ac:dyDescent="0.25">
      <c r="A99" s="84" t="s">
        <v>321</v>
      </c>
      <c r="B99" s="85"/>
      <c r="C99" s="86"/>
      <c r="D99" s="75">
        <v>267332</v>
      </c>
      <c r="E99" s="91"/>
      <c r="F99" s="75">
        <v>413332</v>
      </c>
      <c r="G99" s="91"/>
      <c r="H99" s="75">
        <v>361883</v>
      </c>
      <c r="I99" s="91"/>
      <c r="J99" s="75">
        <v>451364</v>
      </c>
      <c r="K99" s="76"/>
    </row>
    <row r="100" spans="1:11" ht="18.75" customHeight="1" x14ac:dyDescent="0.25">
      <c r="A100" s="84" t="s">
        <v>322</v>
      </c>
      <c r="B100" s="85"/>
      <c r="C100" s="85"/>
      <c r="D100" s="85"/>
      <c r="E100" s="85"/>
      <c r="F100" s="85"/>
      <c r="G100" s="85"/>
      <c r="H100" s="85"/>
      <c r="I100" s="85"/>
      <c r="J100" s="85"/>
      <c r="K100" s="288"/>
    </row>
    <row r="101" spans="1:11" ht="18.75" customHeight="1" x14ac:dyDescent="0.25">
      <c r="A101" s="95" t="s">
        <v>312</v>
      </c>
      <c r="B101" s="96"/>
      <c r="C101" s="97"/>
      <c r="D101" s="79">
        <v>40923050</v>
      </c>
      <c r="E101" s="146"/>
      <c r="F101" s="79">
        <v>47449243</v>
      </c>
      <c r="G101" s="146"/>
      <c r="H101" s="79">
        <v>44607099</v>
      </c>
      <c r="I101" s="146"/>
      <c r="J101" s="79">
        <v>52344122</v>
      </c>
      <c r="K101" s="80"/>
    </row>
    <row r="102" spans="1:11" ht="33.75" customHeight="1" x14ac:dyDescent="0.25">
      <c r="A102" s="260" t="s">
        <v>377</v>
      </c>
      <c r="B102" s="260"/>
      <c r="C102" s="260"/>
      <c r="D102" s="260"/>
      <c r="E102" s="260"/>
      <c r="F102" s="260"/>
      <c r="G102" s="260"/>
      <c r="H102" s="260"/>
      <c r="I102" s="260"/>
      <c r="J102" s="260"/>
      <c r="K102" s="260"/>
    </row>
    <row r="104" spans="1:11" ht="20.100000000000001" customHeight="1" x14ac:dyDescent="0.25">
      <c r="A104" s="147" t="s">
        <v>352</v>
      </c>
      <c r="B104" s="148"/>
      <c r="C104" s="149"/>
      <c r="D104" s="143">
        <v>2019</v>
      </c>
      <c r="E104" s="145"/>
      <c r="F104" s="143">
        <v>2020</v>
      </c>
      <c r="G104" s="145"/>
      <c r="H104" s="143">
        <v>2021</v>
      </c>
      <c r="I104" s="145"/>
      <c r="J104" s="143">
        <v>2022</v>
      </c>
      <c r="K104" s="144"/>
    </row>
    <row r="105" spans="1:11" x14ac:dyDescent="0.25">
      <c r="A105" s="84" t="s">
        <v>207</v>
      </c>
      <c r="B105" s="85"/>
      <c r="C105" s="86"/>
      <c r="D105" s="75">
        <v>14926804</v>
      </c>
      <c r="E105" s="91"/>
      <c r="F105" s="75">
        <v>17954940</v>
      </c>
      <c r="G105" s="91"/>
      <c r="H105" s="75">
        <v>17403977</v>
      </c>
      <c r="I105" s="91"/>
      <c r="J105" s="75">
        <v>17127441</v>
      </c>
      <c r="K105" s="76"/>
    </row>
    <row r="106" spans="1:11" x14ac:dyDescent="0.25">
      <c r="A106" s="84" t="s">
        <v>206</v>
      </c>
      <c r="B106" s="85"/>
      <c r="C106" s="86"/>
      <c r="D106" s="75">
        <v>8363</v>
      </c>
      <c r="E106" s="91"/>
      <c r="F106" s="75">
        <v>506280</v>
      </c>
      <c r="G106" s="91"/>
      <c r="H106" s="75">
        <v>526263</v>
      </c>
      <c r="I106" s="91"/>
      <c r="J106" s="75">
        <v>474375</v>
      </c>
      <c r="K106" s="76"/>
    </row>
    <row r="107" spans="1:11" x14ac:dyDescent="0.25">
      <c r="A107" s="84" t="s">
        <v>205</v>
      </c>
      <c r="B107" s="85"/>
      <c r="C107" s="86"/>
      <c r="D107" s="75">
        <v>259304</v>
      </c>
      <c r="E107" s="91"/>
      <c r="F107" s="75">
        <v>254764</v>
      </c>
      <c r="G107" s="91"/>
      <c r="H107" s="75">
        <v>202891</v>
      </c>
      <c r="I107" s="91"/>
      <c r="J107" s="75">
        <v>171830</v>
      </c>
      <c r="K107" s="76"/>
    </row>
    <row r="108" spans="1:11" x14ac:dyDescent="0.25">
      <c r="A108" s="84" t="s">
        <v>204</v>
      </c>
      <c r="B108" s="85"/>
      <c r="C108" s="86"/>
      <c r="D108" s="75">
        <v>45823</v>
      </c>
      <c r="E108" s="91"/>
      <c r="F108" s="75">
        <v>33112</v>
      </c>
      <c r="G108" s="91"/>
      <c r="H108" s="75">
        <v>43177</v>
      </c>
      <c r="I108" s="91"/>
      <c r="J108" s="75">
        <v>53520</v>
      </c>
      <c r="K108" s="76"/>
    </row>
    <row r="109" spans="1:11" x14ac:dyDescent="0.25">
      <c r="A109" s="84" t="s">
        <v>203</v>
      </c>
      <c r="B109" s="85"/>
      <c r="C109" s="86"/>
      <c r="D109" s="75">
        <v>9725</v>
      </c>
      <c r="E109" s="91"/>
      <c r="F109" s="75">
        <v>10011</v>
      </c>
      <c r="G109" s="91"/>
      <c r="H109" s="75">
        <v>6093</v>
      </c>
      <c r="I109" s="91"/>
      <c r="J109" s="75">
        <v>5457</v>
      </c>
      <c r="K109" s="76"/>
    </row>
    <row r="110" spans="1:11" x14ac:dyDescent="0.25">
      <c r="A110" s="84" t="s">
        <v>202</v>
      </c>
      <c r="B110" s="85"/>
      <c r="C110" s="86"/>
      <c r="D110" s="75">
        <v>28227</v>
      </c>
      <c r="E110" s="91"/>
      <c r="F110" s="75">
        <v>25880</v>
      </c>
      <c r="G110" s="91"/>
      <c r="H110" s="75">
        <v>21295</v>
      </c>
      <c r="I110" s="91"/>
      <c r="J110" s="75">
        <v>5981</v>
      </c>
      <c r="K110" s="76"/>
    </row>
    <row r="111" spans="1:11" x14ac:dyDescent="0.25">
      <c r="A111" s="84" t="s">
        <v>201</v>
      </c>
      <c r="B111" s="85"/>
      <c r="C111" s="86"/>
      <c r="D111" s="75">
        <v>43655</v>
      </c>
      <c r="E111" s="91"/>
      <c r="F111" s="75">
        <v>37677</v>
      </c>
      <c r="G111" s="91"/>
      <c r="H111" s="75">
        <v>37620</v>
      </c>
      <c r="I111" s="91"/>
      <c r="J111" s="75">
        <v>53159</v>
      </c>
      <c r="K111" s="76"/>
    </row>
    <row r="112" spans="1:11" x14ac:dyDescent="0.25">
      <c r="A112" s="84" t="s">
        <v>200</v>
      </c>
      <c r="B112" s="85"/>
      <c r="C112" s="86"/>
      <c r="D112" s="75">
        <v>22325</v>
      </c>
      <c r="E112" s="91"/>
      <c r="F112" s="75">
        <v>4420</v>
      </c>
      <c r="G112" s="91"/>
      <c r="H112" s="75">
        <v>2076</v>
      </c>
      <c r="I112" s="91"/>
      <c r="J112" s="177"/>
      <c r="K112" s="184"/>
    </row>
    <row r="113" spans="1:11" x14ac:dyDescent="0.25">
      <c r="A113" s="84" t="s">
        <v>199</v>
      </c>
      <c r="B113" s="85"/>
      <c r="C113" s="86"/>
      <c r="D113" s="75">
        <v>21691</v>
      </c>
      <c r="E113" s="91"/>
      <c r="F113" s="75">
        <v>7559</v>
      </c>
      <c r="G113" s="91"/>
      <c r="H113" s="75">
        <v>12850</v>
      </c>
      <c r="I113" s="91"/>
      <c r="J113" s="75">
        <v>12256</v>
      </c>
      <c r="K113" s="76"/>
    </row>
    <row r="114" spans="1:11" x14ac:dyDescent="0.25">
      <c r="A114" s="84" t="s">
        <v>198</v>
      </c>
      <c r="B114" s="85"/>
      <c r="C114" s="86"/>
      <c r="D114" s="75">
        <v>27672</v>
      </c>
      <c r="E114" s="91"/>
      <c r="F114" s="75">
        <v>28116</v>
      </c>
      <c r="G114" s="91"/>
      <c r="H114" s="75">
        <v>17618</v>
      </c>
      <c r="I114" s="91"/>
      <c r="J114" s="75">
        <v>24844</v>
      </c>
      <c r="K114" s="76"/>
    </row>
    <row r="115" spans="1:11" x14ac:dyDescent="0.25">
      <c r="A115" s="84" t="s">
        <v>197</v>
      </c>
      <c r="B115" s="85"/>
      <c r="C115" s="86"/>
      <c r="D115" s="75">
        <v>34091</v>
      </c>
      <c r="E115" s="91"/>
      <c r="F115" s="75">
        <v>21059</v>
      </c>
      <c r="G115" s="91"/>
      <c r="H115" s="75">
        <v>21906</v>
      </c>
      <c r="I115" s="91"/>
      <c r="J115" s="75">
        <v>37633</v>
      </c>
      <c r="K115" s="76"/>
    </row>
    <row r="116" spans="1:11" x14ac:dyDescent="0.25">
      <c r="A116" s="84" t="s">
        <v>196</v>
      </c>
      <c r="B116" s="85"/>
      <c r="C116" s="86"/>
      <c r="D116" s="75">
        <v>85979</v>
      </c>
      <c r="E116" s="91"/>
      <c r="F116" s="75">
        <v>31609</v>
      </c>
      <c r="G116" s="91"/>
      <c r="H116" s="75">
        <v>27845</v>
      </c>
      <c r="I116" s="91"/>
      <c r="J116" s="75">
        <v>28564</v>
      </c>
      <c r="K116" s="76"/>
    </row>
    <row r="117" spans="1:11" x14ac:dyDescent="0.25">
      <c r="A117" s="84" t="s">
        <v>195</v>
      </c>
      <c r="B117" s="85"/>
      <c r="C117" s="86"/>
      <c r="D117" s="75">
        <v>20667</v>
      </c>
      <c r="E117" s="91"/>
      <c r="F117" s="75">
        <v>8303</v>
      </c>
      <c r="G117" s="91"/>
      <c r="H117" s="75">
        <v>8570</v>
      </c>
      <c r="I117" s="91"/>
      <c r="J117" s="75">
        <v>22990</v>
      </c>
      <c r="K117" s="76"/>
    </row>
    <row r="118" spans="1:11" x14ac:dyDescent="0.25">
      <c r="A118" s="84" t="s">
        <v>194</v>
      </c>
      <c r="B118" s="85"/>
      <c r="C118" s="86"/>
      <c r="D118" s="182"/>
      <c r="E118" s="183"/>
      <c r="F118" s="75">
        <v>50841</v>
      </c>
      <c r="G118" s="91"/>
      <c r="H118" s="75">
        <v>45879</v>
      </c>
      <c r="I118" s="91"/>
      <c r="J118" s="75">
        <v>60264</v>
      </c>
      <c r="K118" s="76"/>
    </row>
    <row r="119" spans="1:11" x14ac:dyDescent="0.25">
      <c r="A119" s="84" t="s">
        <v>193</v>
      </c>
      <c r="B119" s="85"/>
      <c r="C119" s="86"/>
      <c r="D119" s="182"/>
      <c r="E119" s="183"/>
      <c r="F119" s="75">
        <v>37345</v>
      </c>
      <c r="G119" s="91"/>
      <c r="H119" s="75">
        <v>34487</v>
      </c>
      <c r="I119" s="91"/>
      <c r="J119" s="75">
        <v>37848</v>
      </c>
      <c r="K119" s="76"/>
    </row>
    <row r="120" spans="1:11" x14ac:dyDescent="0.25">
      <c r="A120" s="84" t="s">
        <v>192</v>
      </c>
      <c r="B120" s="85"/>
      <c r="C120" s="86"/>
      <c r="D120" s="182"/>
      <c r="E120" s="183"/>
      <c r="F120" s="177"/>
      <c r="G120" s="178"/>
      <c r="H120" s="75">
        <v>44991</v>
      </c>
      <c r="I120" s="91"/>
      <c r="J120" s="75">
        <v>34821</v>
      </c>
      <c r="K120" s="76"/>
    </row>
    <row r="121" spans="1:11" x14ac:dyDescent="0.25">
      <c r="A121" s="84" t="s">
        <v>191</v>
      </c>
      <c r="B121" s="85"/>
      <c r="C121" s="86"/>
      <c r="D121" s="182"/>
      <c r="E121" s="183"/>
      <c r="F121" s="177"/>
      <c r="G121" s="178"/>
      <c r="H121" s="75">
        <v>59003</v>
      </c>
      <c r="I121" s="91"/>
      <c r="J121" s="75">
        <v>30926</v>
      </c>
      <c r="K121" s="76"/>
    </row>
    <row r="122" spans="1:11" x14ac:dyDescent="0.25">
      <c r="A122" s="84" t="s">
        <v>190</v>
      </c>
      <c r="B122" s="85"/>
      <c r="C122" s="86"/>
      <c r="D122" s="182"/>
      <c r="E122" s="183"/>
      <c r="F122" s="177"/>
      <c r="G122" s="178"/>
      <c r="H122" s="75">
        <v>7195</v>
      </c>
      <c r="I122" s="91"/>
      <c r="J122" s="75">
        <v>9982</v>
      </c>
      <c r="K122" s="76"/>
    </row>
    <row r="123" spans="1:11" x14ac:dyDescent="0.25">
      <c r="A123" s="84" t="s">
        <v>189</v>
      </c>
      <c r="B123" s="85"/>
      <c r="C123" s="86"/>
      <c r="D123" s="182"/>
      <c r="E123" s="183"/>
      <c r="F123" s="177"/>
      <c r="G123" s="178"/>
      <c r="H123" s="75">
        <v>27280</v>
      </c>
      <c r="I123" s="91"/>
      <c r="J123" s="75">
        <v>52817</v>
      </c>
      <c r="K123" s="76"/>
    </row>
    <row r="124" spans="1:11" x14ac:dyDescent="0.25">
      <c r="A124" s="84" t="s">
        <v>188</v>
      </c>
      <c r="B124" s="85"/>
      <c r="C124" s="86"/>
      <c r="D124" s="182"/>
      <c r="E124" s="183"/>
      <c r="F124" s="177"/>
      <c r="G124" s="178"/>
      <c r="H124" s="75">
        <v>10509</v>
      </c>
      <c r="I124" s="91"/>
      <c r="J124" s="75">
        <v>27714</v>
      </c>
      <c r="K124" s="76"/>
    </row>
    <row r="125" spans="1:11" x14ac:dyDescent="0.25">
      <c r="A125" s="84" t="s">
        <v>187</v>
      </c>
      <c r="B125" s="85"/>
      <c r="C125" s="86"/>
      <c r="D125" s="182"/>
      <c r="E125" s="183"/>
      <c r="F125" s="177"/>
      <c r="G125" s="178"/>
      <c r="H125" s="177"/>
      <c r="I125" s="178"/>
      <c r="J125" s="75">
        <v>65983</v>
      </c>
      <c r="K125" s="76"/>
    </row>
    <row r="126" spans="1:11" x14ac:dyDescent="0.25">
      <c r="A126" s="84" t="s">
        <v>186</v>
      </c>
      <c r="B126" s="85"/>
      <c r="C126" s="86"/>
      <c r="D126" s="182"/>
      <c r="E126" s="183"/>
      <c r="F126" s="177"/>
      <c r="G126" s="178"/>
      <c r="H126" s="177"/>
      <c r="I126" s="178"/>
      <c r="J126" s="75">
        <v>11595</v>
      </c>
      <c r="K126" s="76"/>
    </row>
    <row r="127" spans="1:11" x14ac:dyDescent="0.25">
      <c r="A127" s="95" t="s">
        <v>185</v>
      </c>
      <c r="B127" s="96"/>
      <c r="C127" s="97"/>
      <c r="D127" s="79">
        <f>SUM(D105:D124)</f>
        <v>15534326</v>
      </c>
      <c r="E127" s="146"/>
      <c r="F127" s="79">
        <f t="shared" ref="F127" si="16">SUM(F105:F124)</f>
        <v>19011916</v>
      </c>
      <c r="G127" s="146"/>
      <c r="H127" s="79">
        <f t="shared" ref="H127" si="17">SUM(H105:H124)</f>
        <v>18561525</v>
      </c>
      <c r="I127" s="146"/>
      <c r="J127" s="79">
        <f>SUM(J105:J126)</f>
        <v>18350000</v>
      </c>
      <c r="K127" s="80"/>
    </row>
    <row r="129" spans="1:11" ht="20.100000000000001" customHeight="1" x14ac:dyDescent="0.25">
      <c r="A129" s="147" t="s">
        <v>349</v>
      </c>
      <c r="B129" s="148"/>
      <c r="C129" s="149"/>
      <c r="D129" s="143">
        <v>2019</v>
      </c>
      <c r="E129" s="145"/>
      <c r="F129" s="143">
        <v>2020</v>
      </c>
      <c r="G129" s="145"/>
      <c r="H129" s="143">
        <v>2021</v>
      </c>
      <c r="I129" s="145"/>
      <c r="J129" s="143">
        <v>2022</v>
      </c>
      <c r="K129" s="144"/>
    </row>
    <row r="130" spans="1:11" x14ac:dyDescent="0.25">
      <c r="A130" s="84" t="s">
        <v>350</v>
      </c>
      <c r="B130" s="85"/>
      <c r="C130" s="86"/>
      <c r="D130" s="75">
        <v>28251842</v>
      </c>
      <c r="E130" s="91"/>
      <c r="F130" s="75">
        <v>32333862</v>
      </c>
      <c r="G130" s="91"/>
      <c r="H130" s="75">
        <v>29147327</v>
      </c>
      <c r="I130" s="91"/>
      <c r="J130" s="75">
        <v>28758524</v>
      </c>
      <c r="K130" s="76"/>
    </row>
    <row r="131" spans="1:11" x14ac:dyDescent="0.25">
      <c r="A131" s="99" t="s">
        <v>302</v>
      </c>
      <c r="B131" s="100"/>
      <c r="C131" s="101"/>
      <c r="D131" s="93">
        <v>125173</v>
      </c>
      <c r="E131" s="94"/>
      <c r="F131" s="93">
        <v>75191</v>
      </c>
      <c r="G131" s="94"/>
      <c r="H131" s="93">
        <v>100112</v>
      </c>
      <c r="I131" s="94"/>
      <c r="J131" s="93">
        <v>125860</v>
      </c>
      <c r="K131" s="98"/>
    </row>
    <row r="133" spans="1:11" ht="20.100000000000001" customHeight="1" x14ac:dyDescent="0.25">
      <c r="A133" s="147" t="s">
        <v>364</v>
      </c>
      <c r="B133" s="148"/>
      <c r="C133" s="149"/>
      <c r="D133" s="143">
        <v>2019</v>
      </c>
      <c r="E133" s="145"/>
      <c r="F133" s="143">
        <v>2020</v>
      </c>
      <c r="G133" s="145"/>
      <c r="H133" s="143">
        <v>2021</v>
      </c>
      <c r="I133" s="145"/>
      <c r="J133" s="143">
        <v>2022</v>
      </c>
      <c r="K133" s="144"/>
    </row>
    <row r="134" spans="1:11" ht="39" customHeight="1" x14ac:dyDescent="0.25">
      <c r="A134" s="150" t="s">
        <v>330</v>
      </c>
      <c r="B134" s="151"/>
      <c r="C134" s="152"/>
      <c r="D134" s="75">
        <v>5909547</v>
      </c>
      <c r="E134" s="91"/>
      <c r="F134" s="75">
        <v>7250382</v>
      </c>
      <c r="G134" s="91"/>
      <c r="H134" s="75">
        <v>8204183</v>
      </c>
      <c r="I134" s="91"/>
      <c r="J134" s="75">
        <f>J135+J136</f>
        <v>8768668</v>
      </c>
      <c r="K134" s="76"/>
    </row>
    <row r="135" spans="1:11" x14ac:dyDescent="0.25">
      <c r="A135" s="153" t="s">
        <v>331</v>
      </c>
      <c r="B135" s="154"/>
      <c r="C135" s="155"/>
      <c r="D135" s="75">
        <v>5572914</v>
      </c>
      <c r="E135" s="91"/>
      <c r="F135" s="75">
        <v>6648325</v>
      </c>
      <c r="G135" s="91"/>
      <c r="H135" s="75">
        <v>7209624</v>
      </c>
      <c r="I135" s="91"/>
      <c r="J135" s="75">
        <v>7420130</v>
      </c>
      <c r="K135" s="76"/>
    </row>
    <row r="136" spans="1:11" x14ac:dyDescent="0.25">
      <c r="A136" s="153" t="s">
        <v>332</v>
      </c>
      <c r="B136" s="154"/>
      <c r="C136" s="155"/>
      <c r="D136" s="75">
        <v>336633</v>
      </c>
      <c r="E136" s="91"/>
      <c r="F136" s="75">
        <v>602057</v>
      </c>
      <c r="G136" s="91"/>
      <c r="H136" s="75">
        <v>994559</v>
      </c>
      <c r="I136" s="91"/>
      <c r="J136" s="75">
        <v>1348538</v>
      </c>
      <c r="K136" s="76"/>
    </row>
    <row r="137" spans="1:11" x14ac:dyDescent="0.25">
      <c r="A137" s="84" t="s">
        <v>333</v>
      </c>
      <c r="B137" s="85"/>
      <c r="C137" s="86"/>
      <c r="D137" s="75">
        <v>627146</v>
      </c>
      <c r="E137" s="91"/>
      <c r="F137" s="75">
        <v>737318</v>
      </c>
      <c r="G137" s="91"/>
      <c r="H137" s="75">
        <v>741843</v>
      </c>
      <c r="I137" s="91"/>
      <c r="J137" s="75">
        <v>684671</v>
      </c>
      <c r="K137" s="76"/>
    </row>
    <row r="138" spans="1:11" x14ac:dyDescent="0.25">
      <c r="A138" s="156" t="s">
        <v>334</v>
      </c>
      <c r="B138" s="157"/>
      <c r="C138" s="158"/>
      <c r="D138" s="170">
        <f>SUM(D135:D137)</f>
        <v>6536693</v>
      </c>
      <c r="E138" s="171"/>
      <c r="F138" s="170">
        <f>SUM(F135:F137)</f>
        <v>7987700</v>
      </c>
      <c r="G138" s="171"/>
      <c r="H138" s="170">
        <f>SUM(H135:H137)</f>
        <v>8946026</v>
      </c>
      <c r="I138" s="171"/>
      <c r="J138" s="170">
        <f>SUM(J135:J137)</f>
        <v>9453339</v>
      </c>
      <c r="K138" s="179"/>
    </row>
    <row r="139" spans="1:11" x14ac:dyDescent="0.25">
      <c r="A139" s="156" t="s">
        <v>335</v>
      </c>
      <c r="B139" s="157"/>
      <c r="C139" s="158"/>
      <c r="D139" s="170">
        <f>D141-D138</f>
        <v>791855</v>
      </c>
      <c r="E139" s="171"/>
      <c r="F139" s="170">
        <f>F141-F138</f>
        <v>827943</v>
      </c>
      <c r="G139" s="171"/>
      <c r="H139" s="170">
        <f>H141-H138</f>
        <v>1413265</v>
      </c>
      <c r="I139" s="171"/>
      <c r="J139" s="170">
        <f>J141-J138</f>
        <v>1130447</v>
      </c>
      <c r="K139" s="179"/>
    </row>
    <row r="140" spans="1:11" x14ac:dyDescent="0.25">
      <c r="A140" s="159" t="s">
        <v>336</v>
      </c>
      <c r="B140" s="160"/>
      <c r="C140" s="161"/>
      <c r="D140" s="172">
        <f>D134+D139</f>
        <v>6701402</v>
      </c>
      <c r="E140" s="173"/>
      <c r="F140" s="172">
        <f>F134+F139</f>
        <v>8078325</v>
      </c>
      <c r="G140" s="173"/>
      <c r="H140" s="172">
        <f>H134+H139</f>
        <v>9617448</v>
      </c>
      <c r="I140" s="173"/>
      <c r="J140" s="172">
        <f>J134+J139</f>
        <v>9899115</v>
      </c>
      <c r="K140" s="180"/>
    </row>
    <row r="141" spans="1:11" x14ac:dyDescent="0.25">
      <c r="A141" s="162" t="s">
        <v>397</v>
      </c>
      <c r="B141" s="163"/>
      <c r="C141" s="164"/>
      <c r="D141" s="174">
        <v>7328548</v>
      </c>
      <c r="E141" s="175"/>
      <c r="F141" s="174">
        <v>8815643</v>
      </c>
      <c r="G141" s="175"/>
      <c r="H141" s="174">
        <v>10359291</v>
      </c>
      <c r="I141" s="175"/>
      <c r="J141" s="174">
        <v>10583786</v>
      </c>
      <c r="K141" s="181"/>
    </row>
    <row r="143" spans="1:11" ht="20.100000000000001" customHeight="1" x14ac:dyDescent="0.25">
      <c r="A143" s="147" t="s">
        <v>412</v>
      </c>
      <c r="B143" s="148"/>
      <c r="C143" s="149"/>
      <c r="D143" s="143">
        <v>2019</v>
      </c>
      <c r="E143" s="145"/>
      <c r="F143" s="143">
        <v>2020</v>
      </c>
      <c r="G143" s="145"/>
      <c r="H143" s="143">
        <v>2021</v>
      </c>
      <c r="I143" s="145"/>
      <c r="J143" s="143">
        <v>2022</v>
      </c>
      <c r="K143" s="144"/>
    </row>
    <row r="144" spans="1:11" x14ac:dyDescent="0.25">
      <c r="A144" s="84" t="s">
        <v>184</v>
      </c>
      <c r="B144" s="85"/>
      <c r="C144" s="86"/>
      <c r="D144" s="75">
        <v>425412</v>
      </c>
      <c r="E144" s="91"/>
      <c r="F144" s="75">
        <v>461792</v>
      </c>
      <c r="G144" s="91"/>
      <c r="H144" s="75">
        <v>512946</v>
      </c>
      <c r="I144" s="91"/>
      <c r="J144" s="75">
        <v>605732</v>
      </c>
      <c r="K144" s="76"/>
    </row>
    <row r="145" spans="1:14" x14ac:dyDescent="0.25">
      <c r="A145" s="84" t="s">
        <v>183</v>
      </c>
      <c r="B145" s="85"/>
      <c r="C145" s="86"/>
      <c r="D145" s="75">
        <v>3500459</v>
      </c>
      <c r="E145" s="91"/>
      <c r="F145" s="75">
        <v>4685698</v>
      </c>
      <c r="G145" s="91"/>
      <c r="H145" s="75">
        <v>5417994</v>
      </c>
      <c r="I145" s="91"/>
      <c r="J145" s="75">
        <v>5761440</v>
      </c>
      <c r="K145" s="76"/>
    </row>
    <row r="146" spans="1:14" x14ac:dyDescent="0.25">
      <c r="A146" s="84" t="s">
        <v>182</v>
      </c>
      <c r="B146" s="85"/>
      <c r="C146" s="86"/>
      <c r="D146" s="75">
        <v>1402067</v>
      </c>
      <c r="E146" s="91"/>
      <c r="F146" s="75">
        <v>1476519</v>
      </c>
      <c r="G146" s="91"/>
      <c r="H146" s="75">
        <v>1601827</v>
      </c>
      <c r="I146" s="91"/>
      <c r="J146" s="75">
        <v>1438497</v>
      </c>
      <c r="K146" s="76"/>
    </row>
    <row r="147" spans="1:14" x14ac:dyDescent="0.25">
      <c r="A147" s="84" t="s">
        <v>181</v>
      </c>
      <c r="B147" s="85"/>
      <c r="C147" s="86"/>
      <c r="D147" s="75">
        <v>170210</v>
      </c>
      <c r="E147" s="91"/>
      <c r="F147" s="75">
        <v>174281</v>
      </c>
      <c r="G147" s="91"/>
      <c r="H147" s="75">
        <v>182650</v>
      </c>
      <c r="I147" s="91"/>
      <c r="J147" s="75">
        <v>184523</v>
      </c>
      <c r="K147" s="76"/>
    </row>
    <row r="148" spans="1:14" x14ac:dyDescent="0.25">
      <c r="A148" s="84" t="s">
        <v>180</v>
      </c>
      <c r="B148" s="85"/>
      <c r="C148" s="86"/>
      <c r="D148" s="75">
        <v>47612</v>
      </c>
      <c r="E148" s="91"/>
      <c r="F148" s="75">
        <v>47933</v>
      </c>
      <c r="G148" s="91"/>
      <c r="H148" s="75">
        <v>47997</v>
      </c>
      <c r="I148" s="91"/>
      <c r="J148" s="75">
        <v>48526</v>
      </c>
      <c r="K148" s="76"/>
    </row>
    <row r="149" spans="1:14" x14ac:dyDescent="0.25">
      <c r="A149" s="84" t="s">
        <v>179</v>
      </c>
      <c r="B149" s="85"/>
      <c r="C149" s="86"/>
      <c r="D149" s="75">
        <v>92140</v>
      </c>
      <c r="E149" s="91"/>
      <c r="F149" s="75">
        <v>104208</v>
      </c>
      <c r="G149" s="91"/>
      <c r="H149" s="75">
        <v>125212</v>
      </c>
      <c r="I149" s="91"/>
      <c r="J149" s="75">
        <v>145778</v>
      </c>
      <c r="K149" s="76"/>
      <c r="N149" s="9">
        <f>J153-J134</f>
        <v>0</v>
      </c>
    </row>
    <row r="150" spans="1:14" x14ac:dyDescent="0.25">
      <c r="A150" s="84" t="s">
        <v>178</v>
      </c>
      <c r="B150" s="85"/>
      <c r="C150" s="86"/>
      <c r="D150" s="75">
        <v>47233</v>
      </c>
      <c r="E150" s="91"/>
      <c r="F150" s="75">
        <v>51426</v>
      </c>
      <c r="G150" s="91"/>
      <c r="H150" s="75">
        <v>58581</v>
      </c>
      <c r="I150" s="91"/>
      <c r="J150" s="75">
        <v>62211</v>
      </c>
      <c r="K150" s="76"/>
      <c r="N150" s="9"/>
    </row>
    <row r="151" spans="1:14" x14ac:dyDescent="0.25">
      <c r="A151" s="84" t="s">
        <v>177</v>
      </c>
      <c r="B151" s="85"/>
      <c r="C151" s="86"/>
      <c r="D151" s="75">
        <v>1638</v>
      </c>
      <c r="E151" s="91"/>
      <c r="F151" s="75">
        <v>2258</v>
      </c>
      <c r="G151" s="91"/>
      <c r="H151" s="75">
        <v>5350</v>
      </c>
      <c r="I151" s="91"/>
      <c r="J151" s="75">
        <v>2097</v>
      </c>
      <c r="K151" s="76"/>
    </row>
    <row r="152" spans="1:14" x14ac:dyDescent="0.25">
      <c r="A152" s="84" t="s">
        <v>176</v>
      </c>
      <c r="B152" s="85"/>
      <c r="C152" s="86"/>
      <c r="D152" s="75">
        <v>222776</v>
      </c>
      <c r="E152" s="91"/>
      <c r="F152" s="75">
        <v>246267</v>
      </c>
      <c r="G152" s="91"/>
      <c r="H152" s="75">
        <v>251626</v>
      </c>
      <c r="I152" s="91"/>
      <c r="J152" s="75">
        <v>519864</v>
      </c>
      <c r="K152" s="76"/>
    </row>
    <row r="153" spans="1:14" x14ac:dyDescent="0.25">
      <c r="A153" s="95" t="s">
        <v>175</v>
      </c>
      <c r="B153" s="96"/>
      <c r="C153" s="97"/>
      <c r="D153" s="79">
        <f>SUM(D144:D152)</f>
        <v>5909547</v>
      </c>
      <c r="E153" s="146"/>
      <c r="F153" s="79">
        <f t="shared" ref="F153" si="18">SUM(F144:F152)</f>
        <v>7250382</v>
      </c>
      <c r="G153" s="146"/>
      <c r="H153" s="79">
        <f t="shared" ref="H153" si="19">SUM(H144:H152)</f>
        <v>8204183</v>
      </c>
      <c r="I153" s="146"/>
      <c r="J153" s="79">
        <f>SUM(J144:J152)</f>
        <v>8768668</v>
      </c>
      <c r="K153" s="146"/>
    </row>
    <row r="155" spans="1:14" ht="20.100000000000001" customHeight="1" x14ac:dyDescent="0.25">
      <c r="A155" s="147" t="s">
        <v>366</v>
      </c>
      <c r="B155" s="148"/>
      <c r="C155" s="149"/>
      <c r="D155" s="143">
        <v>2019</v>
      </c>
      <c r="E155" s="145"/>
      <c r="F155" s="143">
        <v>2020</v>
      </c>
      <c r="G155" s="145"/>
      <c r="H155" s="143">
        <v>2021</v>
      </c>
      <c r="I155" s="145"/>
      <c r="J155" s="143">
        <v>2022</v>
      </c>
      <c r="K155" s="144"/>
    </row>
    <row r="156" spans="1:14" x14ac:dyDescent="0.25">
      <c r="A156" s="84" t="s">
        <v>112</v>
      </c>
      <c r="B156" s="85"/>
      <c r="C156" s="86"/>
      <c r="D156" s="75">
        <v>302333</v>
      </c>
      <c r="E156" s="91"/>
      <c r="F156" s="75">
        <v>311566</v>
      </c>
      <c r="G156" s="91"/>
      <c r="H156" s="75">
        <v>322262</v>
      </c>
      <c r="I156" s="91"/>
      <c r="J156" s="75">
        <v>332754</v>
      </c>
      <c r="K156" s="76"/>
    </row>
    <row r="157" spans="1:14" x14ac:dyDescent="0.25">
      <c r="A157" s="84" t="s">
        <v>113</v>
      </c>
      <c r="B157" s="85"/>
      <c r="C157" s="86"/>
      <c r="D157" s="75">
        <v>891300</v>
      </c>
      <c r="E157" s="91"/>
      <c r="F157" s="75">
        <v>942807</v>
      </c>
      <c r="G157" s="91"/>
      <c r="H157" s="75">
        <v>988691</v>
      </c>
      <c r="I157" s="91"/>
      <c r="J157" s="75">
        <v>1023996</v>
      </c>
      <c r="K157" s="76"/>
    </row>
    <row r="158" spans="1:14" x14ac:dyDescent="0.25">
      <c r="A158" s="84" t="s">
        <v>114</v>
      </c>
      <c r="B158" s="85"/>
      <c r="C158" s="86"/>
      <c r="D158" s="75">
        <v>78600</v>
      </c>
      <c r="E158" s="91"/>
      <c r="F158" s="75">
        <v>79270</v>
      </c>
      <c r="G158" s="91"/>
      <c r="H158" s="75">
        <v>79840</v>
      </c>
      <c r="I158" s="91"/>
      <c r="J158" s="75">
        <v>80510</v>
      </c>
      <c r="K158" s="76"/>
    </row>
    <row r="159" spans="1:14" x14ac:dyDescent="0.25">
      <c r="A159" s="84" t="s">
        <v>115</v>
      </c>
      <c r="B159" s="85"/>
      <c r="C159" s="86"/>
      <c r="D159" s="75">
        <v>60159</v>
      </c>
      <c r="E159" s="91"/>
      <c r="F159" s="75">
        <v>60628</v>
      </c>
      <c r="G159" s="91"/>
      <c r="H159" s="75">
        <v>61208</v>
      </c>
      <c r="I159" s="91"/>
      <c r="J159" s="75">
        <v>61807</v>
      </c>
      <c r="K159" s="76"/>
    </row>
    <row r="160" spans="1:14" x14ac:dyDescent="0.25">
      <c r="A160" s="84" t="s">
        <v>363</v>
      </c>
      <c r="B160" s="85"/>
      <c r="C160" s="86"/>
      <c r="D160" s="75">
        <v>9814244</v>
      </c>
      <c r="E160" s="91"/>
      <c r="F160" s="75">
        <v>9911775</v>
      </c>
      <c r="G160" s="91"/>
      <c r="H160" s="75">
        <v>10073878</v>
      </c>
      <c r="I160" s="91"/>
      <c r="J160" s="75">
        <v>10194517</v>
      </c>
      <c r="K160" s="76"/>
    </row>
    <row r="161" spans="1:11" x14ac:dyDescent="0.25">
      <c r="A161" s="84" t="s">
        <v>116</v>
      </c>
      <c r="B161" s="85"/>
      <c r="C161" s="86"/>
      <c r="D161" s="75">
        <v>765246</v>
      </c>
      <c r="E161" s="91"/>
      <c r="F161" s="75">
        <v>771398</v>
      </c>
      <c r="G161" s="91"/>
      <c r="H161" s="75">
        <v>778841</v>
      </c>
      <c r="I161" s="91"/>
      <c r="J161" s="75">
        <v>797349</v>
      </c>
      <c r="K161" s="76"/>
    </row>
    <row r="162" spans="1:11" x14ac:dyDescent="0.25">
      <c r="A162" s="84" t="s">
        <v>117</v>
      </c>
      <c r="B162" s="85"/>
      <c r="C162" s="86"/>
      <c r="D162" s="75">
        <v>82655</v>
      </c>
      <c r="E162" s="91"/>
      <c r="F162" s="75">
        <v>85260</v>
      </c>
      <c r="G162" s="91"/>
      <c r="H162" s="75">
        <v>85902</v>
      </c>
      <c r="I162" s="91"/>
      <c r="J162" s="75">
        <v>76194</v>
      </c>
      <c r="K162" s="76"/>
    </row>
    <row r="163" spans="1:11" x14ac:dyDescent="0.25">
      <c r="A163" s="84" t="s">
        <v>118</v>
      </c>
      <c r="B163" s="85"/>
      <c r="C163" s="86"/>
      <c r="D163" s="75">
        <v>256548</v>
      </c>
      <c r="E163" s="91"/>
      <c r="F163" s="75">
        <v>253418</v>
      </c>
      <c r="G163" s="91"/>
      <c r="H163" s="75">
        <v>256089</v>
      </c>
      <c r="I163" s="91"/>
      <c r="J163" s="75">
        <v>256095</v>
      </c>
      <c r="K163" s="76"/>
    </row>
    <row r="164" spans="1:11" x14ac:dyDescent="0.25">
      <c r="A164" s="84" t="s">
        <v>119</v>
      </c>
      <c r="B164" s="85"/>
      <c r="C164" s="86"/>
      <c r="D164" s="75">
        <v>3014</v>
      </c>
      <c r="E164" s="91"/>
      <c r="F164" s="75">
        <v>3104</v>
      </c>
      <c r="G164" s="91"/>
      <c r="H164" s="75">
        <v>3476</v>
      </c>
      <c r="I164" s="91"/>
      <c r="J164" s="75">
        <v>3884</v>
      </c>
      <c r="K164" s="76"/>
    </row>
    <row r="165" spans="1:11" x14ac:dyDescent="0.25">
      <c r="A165" s="84" t="s">
        <v>120</v>
      </c>
      <c r="B165" s="85"/>
      <c r="C165" s="86"/>
      <c r="D165" s="75">
        <v>175351</v>
      </c>
      <c r="E165" s="91"/>
      <c r="F165" s="75">
        <v>183037</v>
      </c>
      <c r="G165" s="91"/>
      <c r="H165" s="75">
        <v>188687</v>
      </c>
      <c r="I165" s="91"/>
      <c r="J165" s="75">
        <v>189980</v>
      </c>
      <c r="K165" s="76"/>
    </row>
    <row r="166" spans="1:11" x14ac:dyDescent="0.25">
      <c r="A166" s="84" t="s">
        <v>121</v>
      </c>
      <c r="B166" s="85"/>
      <c r="C166" s="86"/>
      <c r="D166" s="75">
        <v>875031</v>
      </c>
      <c r="E166" s="91"/>
      <c r="F166" s="75">
        <v>882979</v>
      </c>
      <c r="G166" s="91"/>
      <c r="H166" s="75">
        <v>891366</v>
      </c>
      <c r="I166" s="91"/>
      <c r="J166" s="75">
        <v>900261</v>
      </c>
      <c r="K166" s="76"/>
    </row>
    <row r="167" spans="1:11" x14ac:dyDescent="0.25">
      <c r="A167" s="84" t="s">
        <v>122</v>
      </c>
      <c r="B167" s="85"/>
      <c r="C167" s="86"/>
      <c r="D167" s="75">
        <v>956028</v>
      </c>
      <c r="E167" s="91"/>
      <c r="F167" s="75">
        <v>969913</v>
      </c>
      <c r="G167" s="91"/>
      <c r="H167" s="75">
        <v>985837</v>
      </c>
      <c r="I167" s="91"/>
      <c r="J167" s="75">
        <v>999892</v>
      </c>
      <c r="K167" s="76"/>
    </row>
    <row r="168" spans="1:11" x14ac:dyDescent="0.25">
      <c r="A168" s="84" t="s">
        <v>123</v>
      </c>
      <c r="B168" s="85"/>
      <c r="C168" s="86"/>
      <c r="D168" s="75">
        <v>361304</v>
      </c>
      <c r="E168" s="91"/>
      <c r="F168" s="75">
        <v>364356</v>
      </c>
      <c r="G168" s="91"/>
      <c r="H168" s="75">
        <v>370116</v>
      </c>
      <c r="I168" s="91"/>
      <c r="J168" s="75">
        <v>374119</v>
      </c>
      <c r="K168" s="76"/>
    </row>
    <row r="169" spans="1:11" x14ac:dyDescent="0.25">
      <c r="A169" s="95" t="s">
        <v>393</v>
      </c>
      <c r="B169" s="96"/>
      <c r="C169" s="97"/>
      <c r="D169" s="79">
        <f>SUM(D156:D168)</f>
        <v>14621813</v>
      </c>
      <c r="E169" s="146"/>
      <c r="F169" s="79">
        <f t="shared" ref="F169" si="20">SUM(F156:F168)</f>
        <v>14819511</v>
      </c>
      <c r="G169" s="146"/>
      <c r="H169" s="79">
        <f>SUM(H156:H168)</f>
        <v>15086193</v>
      </c>
      <c r="I169" s="146"/>
      <c r="J169" s="79">
        <f>SUM(J156:K168)</f>
        <v>15291358</v>
      </c>
      <c r="K169" s="80"/>
    </row>
    <row r="171" spans="1:11" ht="20.100000000000001" customHeight="1" x14ac:dyDescent="0.25">
      <c r="A171" s="147" t="s">
        <v>365</v>
      </c>
      <c r="B171" s="148"/>
      <c r="C171" s="149"/>
      <c r="D171" s="143">
        <v>2019</v>
      </c>
      <c r="E171" s="145"/>
      <c r="F171" s="143">
        <v>2020</v>
      </c>
      <c r="G171" s="145"/>
      <c r="H171" s="143">
        <v>2021</v>
      </c>
      <c r="I171" s="145"/>
      <c r="J171" s="143">
        <v>2022</v>
      </c>
      <c r="K171" s="144"/>
    </row>
    <row r="172" spans="1:11" x14ac:dyDescent="0.25">
      <c r="A172" s="84" t="s">
        <v>124</v>
      </c>
      <c r="B172" s="85"/>
      <c r="C172" s="86"/>
      <c r="D172" s="75">
        <v>13229318</v>
      </c>
      <c r="E172" s="91"/>
      <c r="F172" s="75">
        <v>13403424</v>
      </c>
      <c r="G172" s="91"/>
      <c r="H172" s="75">
        <v>13648387</v>
      </c>
      <c r="I172" s="91"/>
      <c r="J172" s="75">
        <v>13836138</v>
      </c>
      <c r="K172" s="76"/>
    </row>
    <row r="173" spans="1:11" x14ac:dyDescent="0.25">
      <c r="A173" s="84" t="s">
        <v>125</v>
      </c>
      <c r="B173" s="85"/>
      <c r="C173" s="86"/>
      <c r="D173" s="75">
        <v>239746</v>
      </c>
      <c r="E173" s="91"/>
      <c r="F173" s="75">
        <v>243211</v>
      </c>
      <c r="G173" s="91"/>
      <c r="H173" s="75">
        <v>247329</v>
      </c>
      <c r="I173" s="91"/>
      <c r="J173" s="75">
        <v>250935</v>
      </c>
      <c r="K173" s="76"/>
    </row>
    <row r="174" spans="1:11" x14ac:dyDescent="0.25">
      <c r="A174" s="84" t="s">
        <v>126</v>
      </c>
      <c r="B174" s="85"/>
      <c r="C174" s="86"/>
      <c r="D174" s="75">
        <v>167842</v>
      </c>
      <c r="E174" s="91"/>
      <c r="F174" s="75">
        <v>171204</v>
      </c>
      <c r="G174" s="91"/>
      <c r="H174" s="75">
        <v>176417</v>
      </c>
      <c r="I174" s="91"/>
      <c r="J174" s="75">
        <v>181541</v>
      </c>
      <c r="K174" s="76"/>
    </row>
    <row r="175" spans="1:11" x14ac:dyDescent="0.25">
      <c r="A175" s="84" t="s">
        <v>127</v>
      </c>
      <c r="B175" s="85"/>
      <c r="C175" s="86"/>
      <c r="D175" s="75">
        <v>379670</v>
      </c>
      <c r="E175" s="91"/>
      <c r="F175" s="75">
        <v>388898</v>
      </c>
      <c r="G175" s="91"/>
      <c r="H175" s="75">
        <v>397284</v>
      </c>
      <c r="I175" s="91"/>
      <c r="J175" s="75">
        <v>402183</v>
      </c>
      <c r="K175" s="76"/>
    </row>
    <row r="176" spans="1:11" x14ac:dyDescent="0.25">
      <c r="A176" s="84" t="s">
        <v>128</v>
      </c>
      <c r="B176" s="85"/>
      <c r="C176" s="86"/>
      <c r="D176" s="75">
        <v>532835</v>
      </c>
      <c r="E176" s="91"/>
      <c r="F176" s="75">
        <v>536878</v>
      </c>
      <c r="G176" s="91"/>
      <c r="H176" s="75">
        <v>540247</v>
      </c>
      <c r="I176" s="91"/>
      <c r="J176" s="75">
        <v>543392</v>
      </c>
      <c r="K176" s="76"/>
    </row>
    <row r="177" spans="1:11" x14ac:dyDescent="0.25">
      <c r="A177" s="84" t="s">
        <v>129</v>
      </c>
      <c r="B177" s="85"/>
      <c r="C177" s="86"/>
      <c r="D177" s="75">
        <v>15243</v>
      </c>
      <c r="E177" s="91"/>
      <c r="F177" s="75">
        <v>15268</v>
      </c>
      <c r="G177" s="91"/>
      <c r="H177" s="75">
        <v>15321</v>
      </c>
      <c r="I177" s="91"/>
      <c r="J177" s="75">
        <v>15362</v>
      </c>
      <c r="K177" s="76"/>
    </row>
    <row r="178" spans="1:11" x14ac:dyDescent="0.25">
      <c r="A178" s="84" t="s">
        <v>115</v>
      </c>
      <c r="B178" s="85"/>
      <c r="C178" s="86"/>
      <c r="D178" s="75">
        <v>60159</v>
      </c>
      <c r="E178" s="91"/>
      <c r="F178" s="75">
        <v>60628</v>
      </c>
      <c r="G178" s="91"/>
      <c r="H178" s="75">
        <v>61208</v>
      </c>
      <c r="I178" s="91"/>
      <c r="J178" s="75">
        <v>61807</v>
      </c>
      <c r="K178" s="76"/>
    </row>
    <row r="179" spans="1:11" x14ac:dyDescent="0.25">
      <c r="A179" s="165" t="s">
        <v>0</v>
      </c>
      <c r="B179" s="166"/>
      <c r="C179" s="167"/>
      <c r="D179" s="168">
        <f>SUM(D172:D178)</f>
        <v>14624813</v>
      </c>
      <c r="E179" s="169"/>
      <c r="F179" s="168">
        <f t="shared" ref="F179" si="21">SUM(F172:F178)</f>
        <v>14819511</v>
      </c>
      <c r="G179" s="169"/>
      <c r="H179" s="168">
        <f t="shared" ref="H179" si="22">SUM(H172:H178)</f>
        <v>15086193</v>
      </c>
      <c r="I179" s="169"/>
      <c r="J179" s="168">
        <f t="shared" ref="J179" si="23">SUM(J172:J178)</f>
        <v>15291358</v>
      </c>
      <c r="K179" s="176"/>
    </row>
    <row r="180" spans="1:11" x14ac:dyDescent="0.25">
      <c r="A180" s="99" t="s">
        <v>130</v>
      </c>
      <c r="B180" s="100"/>
      <c r="C180" s="101"/>
      <c r="D180" s="93">
        <v>3056306</v>
      </c>
      <c r="E180" s="94"/>
      <c r="F180" s="93">
        <v>3101802</v>
      </c>
      <c r="G180" s="94"/>
      <c r="H180" s="93">
        <v>3140855</v>
      </c>
      <c r="I180" s="94"/>
      <c r="J180" s="93">
        <v>3179837</v>
      </c>
      <c r="K180" s="98"/>
    </row>
    <row r="181" spans="1:11" ht="23.25" customHeight="1" x14ac:dyDescent="0.25">
      <c r="A181" s="260" t="s">
        <v>378</v>
      </c>
      <c r="B181" s="260"/>
      <c r="C181" s="260"/>
      <c r="D181" s="260"/>
      <c r="E181" s="260"/>
    </row>
    <row r="183" spans="1:11" ht="20.100000000000001" customHeight="1" x14ac:dyDescent="0.25">
      <c r="A183" s="147" t="s">
        <v>367</v>
      </c>
      <c r="B183" s="148"/>
      <c r="C183" s="149"/>
      <c r="D183" s="143">
        <v>2019</v>
      </c>
      <c r="E183" s="145"/>
      <c r="F183" s="143">
        <v>2020</v>
      </c>
      <c r="G183" s="145"/>
      <c r="H183" s="143">
        <v>2021</v>
      </c>
      <c r="I183" s="145"/>
      <c r="J183" s="143">
        <v>2022</v>
      </c>
      <c r="K183" s="144"/>
    </row>
    <row r="184" spans="1:11" x14ac:dyDescent="0.25">
      <c r="A184" s="84" t="s">
        <v>131</v>
      </c>
      <c r="B184" s="85"/>
      <c r="C184" s="86"/>
      <c r="D184" s="75">
        <v>4264022</v>
      </c>
      <c r="E184" s="91"/>
      <c r="F184" s="75">
        <v>4278463</v>
      </c>
      <c r="G184" s="91"/>
      <c r="H184" s="75">
        <v>4303298</v>
      </c>
      <c r="I184" s="91"/>
      <c r="J184" s="75">
        <v>4325098</v>
      </c>
      <c r="K184" s="76"/>
    </row>
    <row r="185" spans="1:11" x14ac:dyDescent="0.25">
      <c r="A185" s="84" t="s">
        <v>132</v>
      </c>
      <c r="B185" s="85"/>
      <c r="C185" s="86"/>
      <c r="D185" s="75">
        <v>621159</v>
      </c>
      <c r="E185" s="91"/>
      <c r="F185" s="75">
        <v>624803</v>
      </c>
      <c r="G185" s="91"/>
      <c r="H185" s="75">
        <v>630472</v>
      </c>
      <c r="I185" s="91"/>
      <c r="J185" s="75">
        <v>635643</v>
      </c>
      <c r="K185" s="76"/>
    </row>
    <row r="186" spans="1:11" x14ac:dyDescent="0.25">
      <c r="A186" s="84" t="s">
        <v>133</v>
      </c>
      <c r="B186" s="85"/>
      <c r="C186" s="86"/>
      <c r="D186" s="75">
        <v>27132</v>
      </c>
      <c r="E186" s="91"/>
      <c r="F186" s="75">
        <v>27394</v>
      </c>
      <c r="G186" s="91"/>
      <c r="H186" s="75">
        <v>27904</v>
      </c>
      <c r="I186" s="91"/>
      <c r="J186" s="75">
        <v>28338</v>
      </c>
      <c r="K186" s="76"/>
    </row>
    <row r="187" spans="1:11" x14ac:dyDescent="0.25">
      <c r="A187" s="84" t="s">
        <v>362</v>
      </c>
      <c r="B187" s="85"/>
      <c r="C187" s="86"/>
      <c r="D187" s="75">
        <f>105508+220701+9255</f>
        <v>335464</v>
      </c>
      <c r="E187" s="91"/>
      <c r="F187" s="75">
        <v>342111</v>
      </c>
      <c r="G187" s="91"/>
      <c r="H187" s="75">
        <v>349798</v>
      </c>
      <c r="I187" s="91"/>
      <c r="J187" s="75">
        <v>352873</v>
      </c>
      <c r="K187" s="76"/>
    </row>
    <row r="188" spans="1:11" x14ac:dyDescent="0.25">
      <c r="A188" s="84" t="s">
        <v>134</v>
      </c>
      <c r="B188" s="85"/>
      <c r="C188" s="86"/>
      <c r="D188" s="75">
        <v>262621</v>
      </c>
      <c r="E188" s="91"/>
      <c r="F188" s="75">
        <v>262833</v>
      </c>
      <c r="G188" s="91"/>
      <c r="H188" s="75">
        <v>263151</v>
      </c>
      <c r="I188" s="91"/>
      <c r="J188" s="75">
        <v>263419</v>
      </c>
      <c r="K188" s="76"/>
    </row>
    <row r="189" spans="1:11" x14ac:dyDescent="0.25">
      <c r="A189" s="84" t="s">
        <v>135</v>
      </c>
      <c r="B189" s="85"/>
      <c r="C189" s="86"/>
      <c r="D189" s="75">
        <v>149756</v>
      </c>
      <c r="E189" s="91"/>
      <c r="F189" s="75">
        <v>151722</v>
      </c>
      <c r="G189" s="91"/>
      <c r="H189" s="75">
        <v>154372</v>
      </c>
      <c r="I189" s="91"/>
      <c r="J189" s="75">
        <v>157251</v>
      </c>
      <c r="K189" s="76"/>
    </row>
    <row r="190" spans="1:11" x14ac:dyDescent="0.25">
      <c r="A190" s="84" t="s">
        <v>136</v>
      </c>
      <c r="B190" s="85"/>
      <c r="C190" s="86"/>
      <c r="D190" s="75">
        <v>191659</v>
      </c>
      <c r="E190" s="91"/>
      <c r="F190" s="75">
        <v>193023</v>
      </c>
      <c r="G190" s="91"/>
      <c r="H190" s="75">
        <v>194531</v>
      </c>
      <c r="I190" s="91"/>
      <c r="J190" s="75">
        <v>197073</v>
      </c>
      <c r="K190" s="76"/>
    </row>
    <row r="191" spans="1:11" x14ac:dyDescent="0.25">
      <c r="A191" s="95" t="s">
        <v>0</v>
      </c>
      <c r="B191" s="96"/>
      <c r="C191" s="97"/>
      <c r="D191" s="79">
        <f>SUM(D184:D190)</f>
        <v>5851813</v>
      </c>
      <c r="E191" s="146"/>
      <c r="F191" s="79">
        <f t="shared" ref="F191" si="24">SUM(F184:F190)</f>
        <v>5880349</v>
      </c>
      <c r="G191" s="146"/>
      <c r="H191" s="79">
        <f t="shared" ref="H191" si="25">SUM(H184:H190)</f>
        <v>5923526</v>
      </c>
      <c r="I191" s="146"/>
      <c r="J191" s="79">
        <f>SUM(J184:K190)</f>
        <v>5959695</v>
      </c>
      <c r="K191" s="80"/>
    </row>
    <row r="193" spans="1:11" ht="20.100000000000001" customHeight="1" x14ac:dyDescent="0.25">
      <c r="A193" s="147" t="s">
        <v>368</v>
      </c>
      <c r="B193" s="148"/>
      <c r="C193" s="149"/>
      <c r="D193" s="143">
        <v>2019</v>
      </c>
      <c r="E193" s="145"/>
      <c r="F193" s="143">
        <v>2020</v>
      </c>
      <c r="G193" s="145"/>
      <c r="H193" s="143">
        <v>2021</v>
      </c>
      <c r="I193" s="145"/>
      <c r="J193" s="143">
        <v>2022</v>
      </c>
      <c r="K193" s="144"/>
    </row>
    <row r="194" spans="1:11" x14ac:dyDescent="0.25">
      <c r="A194" s="84" t="s">
        <v>137</v>
      </c>
      <c r="B194" s="85"/>
      <c r="C194" s="86"/>
      <c r="D194" s="75">
        <v>100348</v>
      </c>
      <c r="E194" s="91"/>
      <c r="F194" s="75">
        <v>100608</v>
      </c>
      <c r="G194" s="91"/>
      <c r="H194" s="75">
        <v>100854</v>
      </c>
      <c r="I194" s="91"/>
      <c r="J194" s="75">
        <v>100941</v>
      </c>
      <c r="K194" s="76"/>
    </row>
    <row r="195" spans="1:11" x14ac:dyDescent="0.25">
      <c r="A195" s="84" t="s">
        <v>138</v>
      </c>
      <c r="B195" s="85"/>
      <c r="C195" s="86"/>
      <c r="D195" s="75">
        <v>1060251</v>
      </c>
      <c r="E195" s="91"/>
      <c r="F195" s="75">
        <v>1126045</v>
      </c>
      <c r="G195" s="91"/>
      <c r="H195" s="75">
        <v>1205075</v>
      </c>
      <c r="I195" s="91"/>
      <c r="J195" s="75">
        <v>1234473</v>
      </c>
      <c r="K195" s="76"/>
    </row>
    <row r="196" spans="1:11" x14ac:dyDescent="0.25">
      <c r="A196" s="84" t="s">
        <v>139</v>
      </c>
      <c r="B196" s="85"/>
      <c r="C196" s="86"/>
      <c r="D196" s="75">
        <v>87539</v>
      </c>
      <c r="E196" s="91"/>
      <c r="F196" s="75">
        <v>99188</v>
      </c>
      <c r="G196" s="91"/>
      <c r="H196" s="75">
        <v>110854</v>
      </c>
      <c r="I196" s="91"/>
      <c r="J196" s="75">
        <v>114689</v>
      </c>
      <c r="K196" s="76"/>
    </row>
    <row r="197" spans="1:11" x14ac:dyDescent="0.25">
      <c r="A197" s="84" t="s">
        <v>140</v>
      </c>
      <c r="B197" s="85"/>
      <c r="C197" s="86"/>
      <c r="D197" s="75">
        <v>2663430</v>
      </c>
      <c r="E197" s="91"/>
      <c r="F197" s="75">
        <v>2792289</v>
      </c>
      <c r="G197" s="91"/>
      <c r="H197" s="75">
        <v>2904149</v>
      </c>
      <c r="I197" s="91"/>
      <c r="J197" s="75">
        <v>3985560</v>
      </c>
      <c r="K197" s="76"/>
    </row>
    <row r="198" spans="1:11" x14ac:dyDescent="0.25">
      <c r="A198" s="99" t="s">
        <v>141</v>
      </c>
      <c r="B198" s="100"/>
      <c r="C198" s="101"/>
      <c r="D198" s="93">
        <v>275348</v>
      </c>
      <c r="E198" s="94"/>
      <c r="F198" s="93">
        <v>315162</v>
      </c>
      <c r="G198" s="94"/>
      <c r="H198" s="93">
        <v>369268</v>
      </c>
      <c r="I198" s="94"/>
      <c r="J198" s="93">
        <v>473417</v>
      </c>
      <c r="K198" s="98"/>
    </row>
    <row r="200" spans="1:11" ht="36" x14ac:dyDescent="0.25">
      <c r="A200" s="1" t="s">
        <v>381</v>
      </c>
    </row>
    <row r="202" spans="1:11" ht="20.100000000000001" customHeight="1" x14ac:dyDescent="0.25">
      <c r="A202" s="20" t="s">
        <v>351</v>
      </c>
      <c r="B202" s="20"/>
      <c r="C202" s="20"/>
      <c r="D202" s="20"/>
      <c r="E202" s="20"/>
      <c r="F202" s="20"/>
      <c r="G202" s="132">
        <v>2022</v>
      </c>
      <c r="H202" s="133"/>
      <c r="I202" s="133"/>
      <c r="J202" s="133"/>
      <c r="K202" s="90"/>
    </row>
    <row r="203" spans="1:11" x14ac:dyDescent="0.25">
      <c r="A203" s="137" t="s">
        <v>278</v>
      </c>
      <c r="B203" s="138"/>
      <c r="C203" s="138"/>
      <c r="D203" s="138"/>
      <c r="E203" s="138"/>
      <c r="F203" s="138"/>
      <c r="G203" s="75">
        <v>16000000</v>
      </c>
      <c r="H203" s="131"/>
      <c r="I203" s="131"/>
      <c r="J203" s="131"/>
      <c r="K203" s="76"/>
    </row>
    <row r="204" spans="1:11" x14ac:dyDescent="0.25">
      <c r="A204" s="137" t="s">
        <v>279</v>
      </c>
      <c r="B204" s="138"/>
      <c r="C204" s="138"/>
      <c r="D204" s="138"/>
      <c r="E204" s="138"/>
      <c r="F204" s="138"/>
      <c r="G204" s="75">
        <v>410000</v>
      </c>
      <c r="H204" s="131"/>
      <c r="I204" s="131"/>
      <c r="J204" s="131"/>
      <c r="K204" s="76"/>
    </row>
    <row r="205" spans="1:11" x14ac:dyDescent="0.25">
      <c r="A205" s="139" t="s">
        <v>280</v>
      </c>
      <c r="B205" s="140"/>
      <c r="C205" s="140"/>
      <c r="D205" s="140"/>
      <c r="E205" s="140"/>
      <c r="F205" s="140"/>
      <c r="G205" s="134">
        <v>35000</v>
      </c>
      <c r="H205" s="135"/>
      <c r="I205" s="135"/>
      <c r="J205" s="135"/>
      <c r="K205" s="136"/>
    </row>
    <row r="206" spans="1:11" x14ac:dyDescent="0.25">
      <c r="A206" s="137" t="s">
        <v>179</v>
      </c>
      <c r="B206" s="138"/>
      <c r="C206" s="138"/>
      <c r="D206" s="138"/>
      <c r="E206" s="138"/>
      <c r="F206" s="138"/>
      <c r="G206" s="75">
        <v>380000</v>
      </c>
      <c r="H206" s="131"/>
      <c r="I206" s="131"/>
      <c r="J206" s="131"/>
      <c r="K206" s="76"/>
    </row>
    <row r="207" spans="1:11" x14ac:dyDescent="0.25">
      <c r="A207" s="137" t="s">
        <v>281</v>
      </c>
      <c r="B207" s="138"/>
      <c r="C207" s="138"/>
      <c r="D207" s="138"/>
      <c r="E207" s="138"/>
      <c r="F207" s="138"/>
      <c r="G207" s="75">
        <v>16000000</v>
      </c>
      <c r="H207" s="131"/>
      <c r="I207" s="131"/>
      <c r="J207" s="131"/>
      <c r="K207" s="76"/>
    </row>
    <row r="208" spans="1:11" x14ac:dyDescent="0.25">
      <c r="A208" s="137" t="s">
        <v>235</v>
      </c>
      <c r="B208" s="138"/>
      <c r="C208" s="138"/>
      <c r="D208" s="138"/>
      <c r="E208" s="138"/>
      <c r="F208" s="138"/>
      <c r="G208" s="75">
        <v>2000000</v>
      </c>
      <c r="H208" s="131"/>
      <c r="I208" s="131"/>
      <c r="J208" s="131"/>
      <c r="K208" s="76"/>
    </row>
    <row r="209" spans="1:11" x14ac:dyDescent="0.25">
      <c r="A209" s="137" t="s">
        <v>282</v>
      </c>
      <c r="B209" s="138"/>
      <c r="C209" s="138"/>
      <c r="D209" s="138"/>
      <c r="E209" s="138"/>
      <c r="F209" s="138"/>
      <c r="G209" s="75">
        <v>950000</v>
      </c>
      <c r="H209" s="131"/>
      <c r="I209" s="131"/>
      <c r="J209" s="131"/>
      <c r="K209" s="76"/>
    </row>
    <row r="210" spans="1:11" x14ac:dyDescent="0.25">
      <c r="A210" s="137" t="s">
        <v>283</v>
      </c>
      <c r="B210" s="138"/>
      <c r="C210" s="138"/>
      <c r="D210" s="138"/>
      <c r="E210" s="138"/>
      <c r="F210" s="138"/>
      <c r="G210" s="75">
        <v>440000</v>
      </c>
      <c r="H210" s="131"/>
      <c r="I210" s="131"/>
      <c r="J210" s="131"/>
      <c r="K210" s="76"/>
    </row>
    <row r="211" spans="1:11" x14ac:dyDescent="0.25">
      <c r="A211" s="137" t="s">
        <v>284</v>
      </c>
      <c r="B211" s="138"/>
      <c r="C211" s="138"/>
      <c r="D211" s="138"/>
      <c r="E211" s="138"/>
      <c r="F211" s="138"/>
      <c r="G211" s="75">
        <v>150000</v>
      </c>
      <c r="H211" s="131"/>
      <c r="I211" s="131"/>
      <c r="J211" s="131"/>
      <c r="K211" s="76"/>
    </row>
    <row r="212" spans="1:11" x14ac:dyDescent="0.25">
      <c r="A212" s="137" t="s">
        <v>285</v>
      </c>
      <c r="B212" s="138"/>
      <c r="C212" s="138"/>
      <c r="D212" s="138"/>
      <c r="E212" s="138"/>
      <c r="F212" s="138"/>
      <c r="G212" s="75">
        <v>60000</v>
      </c>
      <c r="H212" s="131"/>
      <c r="I212" s="131"/>
      <c r="J212" s="131"/>
      <c r="K212" s="76"/>
    </row>
    <row r="213" spans="1:11" x14ac:dyDescent="0.25">
      <c r="A213" s="137" t="s">
        <v>286</v>
      </c>
      <c r="B213" s="138"/>
      <c r="C213" s="138"/>
      <c r="D213" s="138"/>
      <c r="E213" s="138"/>
      <c r="F213" s="138"/>
      <c r="G213" s="75">
        <v>3000000</v>
      </c>
      <c r="H213" s="131"/>
      <c r="I213" s="131"/>
      <c r="J213" s="131"/>
      <c r="K213" s="76"/>
    </row>
    <row r="214" spans="1:11" x14ac:dyDescent="0.25">
      <c r="A214" s="137" t="s">
        <v>287</v>
      </c>
      <c r="B214" s="138"/>
      <c r="C214" s="138"/>
      <c r="D214" s="138"/>
      <c r="E214" s="138"/>
      <c r="F214" s="138"/>
      <c r="G214" s="75">
        <v>1660000</v>
      </c>
      <c r="H214" s="131"/>
      <c r="I214" s="131"/>
      <c r="J214" s="131"/>
      <c r="K214" s="76"/>
    </row>
    <row r="215" spans="1:11" x14ac:dyDescent="0.25">
      <c r="A215" s="137" t="s">
        <v>225</v>
      </c>
      <c r="B215" s="138"/>
      <c r="C215" s="138"/>
      <c r="D215" s="138"/>
      <c r="E215" s="138"/>
      <c r="F215" s="138"/>
      <c r="G215" s="75">
        <v>390000</v>
      </c>
      <c r="H215" s="131"/>
      <c r="I215" s="131"/>
      <c r="J215" s="131"/>
      <c r="K215" s="76"/>
    </row>
    <row r="216" spans="1:11" x14ac:dyDescent="0.25">
      <c r="A216" s="137" t="s">
        <v>228</v>
      </c>
      <c r="B216" s="138"/>
      <c r="C216" s="138"/>
      <c r="D216" s="138"/>
      <c r="E216" s="138"/>
      <c r="F216" s="138"/>
      <c r="G216" s="75">
        <v>187000</v>
      </c>
      <c r="H216" s="131"/>
      <c r="I216" s="131"/>
      <c r="J216" s="131"/>
      <c r="K216" s="76"/>
    </row>
    <row r="217" spans="1:11" x14ac:dyDescent="0.25">
      <c r="A217" s="137" t="s">
        <v>288</v>
      </c>
      <c r="B217" s="138"/>
      <c r="C217" s="138"/>
      <c r="D217" s="138"/>
      <c r="E217" s="138"/>
      <c r="F217" s="138"/>
      <c r="G217" s="75">
        <v>48000000</v>
      </c>
      <c r="H217" s="131"/>
      <c r="I217" s="131"/>
      <c r="J217" s="131"/>
      <c r="K217" s="76"/>
    </row>
    <row r="218" spans="1:11" x14ac:dyDescent="0.25">
      <c r="A218" s="141" t="s">
        <v>289</v>
      </c>
      <c r="B218" s="142"/>
      <c r="C218" s="142"/>
      <c r="D218" s="142"/>
      <c r="E218" s="142"/>
      <c r="F218" s="142"/>
      <c r="G218" s="289">
        <v>1800</v>
      </c>
      <c r="H218" s="290"/>
      <c r="I218" s="290"/>
      <c r="J218" s="290"/>
      <c r="K218" s="291"/>
    </row>
    <row r="219" spans="1:11" x14ac:dyDescent="0.25">
      <c r="A219" s="21"/>
    </row>
    <row r="220" spans="1:11" ht="20.100000000000001" customHeight="1" x14ac:dyDescent="0.25">
      <c r="A220" s="81" t="s">
        <v>353</v>
      </c>
      <c r="B220" s="82"/>
      <c r="C220" s="83"/>
      <c r="D220" s="73">
        <v>2019</v>
      </c>
      <c r="E220" s="90"/>
      <c r="F220" s="73">
        <v>2020</v>
      </c>
      <c r="G220" s="90"/>
      <c r="H220" s="73">
        <v>2021</v>
      </c>
      <c r="I220" s="90"/>
      <c r="J220" s="73">
        <v>2022</v>
      </c>
      <c r="K220" s="74"/>
    </row>
    <row r="221" spans="1:11" x14ac:dyDescent="0.25">
      <c r="A221" s="84" t="s">
        <v>218</v>
      </c>
      <c r="B221" s="85"/>
      <c r="C221" s="86"/>
      <c r="D221" s="75">
        <v>79582</v>
      </c>
      <c r="E221" s="91"/>
      <c r="F221" s="123">
        <v>64121</v>
      </c>
      <c r="G221" s="123"/>
      <c r="H221" s="123">
        <v>88016</v>
      </c>
      <c r="I221" s="123"/>
      <c r="J221" s="123">
        <v>81909</v>
      </c>
      <c r="K221" s="124"/>
    </row>
    <row r="222" spans="1:11" x14ac:dyDescent="0.25">
      <c r="A222" s="84" t="s">
        <v>219</v>
      </c>
      <c r="B222" s="85"/>
      <c r="C222" s="86"/>
      <c r="D222" s="75">
        <v>476</v>
      </c>
      <c r="E222" s="91"/>
      <c r="F222" s="123">
        <v>63</v>
      </c>
      <c r="G222" s="123"/>
      <c r="H222" s="123">
        <v>14</v>
      </c>
      <c r="I222" s="123"/>
      <c r="J222" s="123">
        <v>129</v>
      </c>
      <c r="K222" s="124"/>
    </row>
    <row r="223" spans="1:11" x14ac:dyDescent="0.25">
      <c r="A223" s="84" t="s">
        <v>220</v>
      </c>
      <c r="B223" s="85"/>
      <c r="C223" s="86"/>
      <c r="D223" s="75">
        <v>212661</v>
      </c>
      <c r="E223" s="91"/>
      <c r="F223" s="123">
        <v>178816</v>
      </c>
      <c r="G223" s="123"/>
      <c r="H223" s="123">
        <v>189174</v>
      </c>
      <c r="I223" s="123"/>
      <c r="J223" s="123">
        <v>192806</v>
      </c>
      <c r="K223" s="124"/>
    </row>
    <row r="224" spans="1:11" x14ac:dyDescent="0.25">
      <c r="A224" s="84" t="s">
        <v>221</v>
      </c>
      <c r="B224" s="85"/>
      <c r="C224" s="86"/>
      <c r="D224" s="75">
        <v>34198</v>
      </c>
      <c r="E224" s="91"/>
      <c r="F224" s="123">
        <v>33314</v>
      </c>
      <c r="G224" s="123"/>
      <c r="H224" s="123">
        <v>32677</v>
      </c>
      <c r="I224" s="123"/>
      <c r="J224" s="123">
        <v>31544</v>
      </c>
      <c r="K224" s="124"/>
    </row>
    <row r="225" spans="1:11" x14ac:dyDescent="0.25">
      <c r="A225" s="84" t="s">
        <v>222</v>
      </c>
      <c r="B225" s="85"/>
      <c r="C225" s="86"/>
      <c r="D225" s="75">
        <v>11484</v>
      </c>
      <c r="E225" s="91"/>
      <c r="F225" s="123">
        <v>7732</v>
      </c>
      <c r="G225" s="123"/>
      <c r="H225" s="123">
        <v>9373</v>
      </c>
      <c r="I225" s="123"/>
      <c r="J225" s="123">
        <v>10176</v>
      </c>
      <c r="K225" s="124"/>
    </row>
    <row r="226" spans="1:11" x14ac:dyDescent="0.25">
      <c r="A226" s="84" t="s">
        <v>223</v>
      </c>
      <c r="B226" s="85"/>
      <c r="C226" s="86"/>
      <c r="D226" s="75">
        <v>8071</v>
      </c>
      <c r="E226" s="91"/>
      <c r="F226" s="123">
        <v>8704</v>
      </c>
      <c r="G226" s="123"/>
      <c r="H226" s="123">
        <v>13319</v>
      </c>
      <c r="I226" s="123"/>
      <c r="J226" s="123">
        <v>12693</v>
      </c>
      <c r="K226" s="124"/>
    </row>
    <row r="227" spans="1:11" x14ac:dyDescent="0.25">
      <c r="A227" s="153" t="s">
        <v>224</v>
      </c>
      <c r="B227" s="154"/>
      <c r="C227" s="155"/>
      <c r="D227" s="75"/>
      <c r="E227" s="91"/>
      <c r="F227" s="123">
        <v>4460</v>
      </c>
      <c r="G227" s="123"/>
      <c r="H227" s="123">
        <v>9103</v>
      </c>
      <c r="I227" s="123"/>
      <c r="J227" s="123">
        <v>5798</v>
      </c>
      <c r="K227" s="124"/>
    </row>
    <row r="228" spans="1:11" x14ac:dyDescent="0.25">
      <c r="A228" s="84" t="s">
        <v>225</v>
      </c>
      <c r="B228" s="85"/>
      <c r="C228" s="86"/>
      <c r="D228" s="75">
        <v>9620</v>
      </c>
      <c r="E228" s="91"/>
      <c r="F228" s="123">
        <v>5037</v>
      </c>
      <c r="G228" s="123"/>
      <c r="H228" s="123">
        <v>3845</v>
      </c>
      <c r="I228" s="123"/>
      <c r="J228" s="123">
        <v>6663</v>
      </c>
      <c r="K228" s="124"/>
    </row>
    <row r="229" spans="1:11" x14ac:dyDescent="0.25">
      <c r="A229" s="153" t="s">
        <v>226</v>
      </c>
      <c r="B229" s="154"/>
      <c r="C229" s="155"/>
      <c r="D229" s="75">
        <v>1626</v>
      </c>
      <c r="E229" s="91"/>
      <c r="F229" s="123">
        <v>1659</v>
      </c>
      <c r="G229" s="123"/>
      <c r="H229" s="123">
        <v>2090</v>
      </c>
      <c r="I229" s="123"/>
      <c r="J229" s="123">
        <v>1804</v>
      </c>
      <c r="K229" s="124"/>
    </row>
    <row r="230" spans="1:11" x14ac:dyDescent="0.25">
      <c r="A230" s="84" t="s">
        <v>227</v>
      </c>
      <c r="B230" s="85"/>
      <c r="C230" s="86"/>
      <c r="D230" s="75">
        <v>1264</v>
      </c>
      <c r="E230" s="91"/>
      <c r="F230" s="123">
        <v>743</v>
      </c>
      <c r="G230" s="123"/>
      <c r="H230" s="123">
        <v>1595</v>
      </c>
      <c r="I230" s="123"/>
      <c r="J230" s="123">
        <v>310</v>
      </c>
      <c r="K230" s="124"/>
    </row>
    <row r="231" spans="1:11" x14ac:dyDescent="0.25">
      <c r="A231" s="84" t="s">
        <v>228</v>
      </c>
      <c r="B231" s="85"/>
      <c r="C231" s="86"/>
      <c r="D231" s="75">
        <v>1420</v>
      </c>
      <c r="E231" s="91"/>
      <c r="F231" s="123">
        <v>1745</v>
      </c>
      <c r="G231" s="123"/>
      <c r="H231" s="123">
        <v>776</v>
      </c>
      <c r="I231" s="123"/>
      <c r="J231" s="123">
        <v>1992</v>
      </c>
      <c r="K231" s="124"/>
    </row>
    <row r="232" spans="1:11" x14ac:dyDescent="0.25">
      <c r="A232" s="153" t="s">
        <v>329</v>
      </c>
      <c r="B232" s="154"/>
      <c r="C232" s="155"/>
      <c r="D232" s="75">
        <v>614</v>
      </c>
      <c r="E232" s="91"/>
      <c r="F232" s="123">
        <v>775</v>
      </c>
      <c r="G232" s="123"/>
      <c r="H232" s="123">
        <v>945</v>
      </c>
      <c r="I232" s="123"/>
      <c r="J232" s="123">
        <v>1345</v>
      </c>
      <c r="K232" s="124"/>
    </row>
    <row r="233" spans="1:11" x14ac:dyDescent="0.25">
      <c r="A233" s="84" t="s">
        <v>181</v>
      </c>
      <c r="B233" s="85"/>
      <c r="C233" s="86"/>
      <c r="D233" s="75">
        <f>2064+234</f>
        <v>2298</v>
      </c>
      <c r="E233" s="91"/>
      <c r="F233" s="123">
        <v>1222</v>
      </c>
      <c r="G233" s="123"/>
      <c r="H233" s="123">
        <v>2596</v>
      </c>
      <c r="I233" s="123"/>
      <c r="J233" s="123">
        <v>2044</v>
      </c>
      <c r="K233" s="124"/>
    </row>
    <row r="234" spans="1:11" x14ac:dyDescent="0.25">
      <c r="A234" s="84" t="s">
        <v>229</v>
      </c>
      <c r="B234" s="85"/>
      <c r="C234" s="86"/>
      <c r="D234" s="75">
        <v>292</v>
      </c>
      <c r="E234" s="91"/>
      <c r="F234" s="123">
        <v>250</v>
      </c>
      <c r="G234" s="123"/>
      <c r="H234" s="123">
        <v>340</v>
      </c>
      <c r="I234" s="123"/>
      <c r="J234" s="123">
        <v>500</v>
      </c>
      <c r="K234" s="124"/>
    </row>
    <row r="235" spans="1:11" x14ac:dyDescent="0.25">
      <c r="A235" s="84" t="s">
        <v>230</v>
      </c>
      <c r="B235" s="85"/>
      <c r="C235" s="86"/>
      <c r="D235" s="75">
        <v>61</v>
      </c>
      <c r="E235" s="91"/>
      <c r="F235" s="123">
        <v>44</v>
      </c>
      <c r="G235" s="123"/>
      <c r="H235" s="123">
        <v>46</v>
      </c>
      <c r="I235" s="123"/>
      <c r="J235" s="123">
        <v>62</v>
      </c>
      <c r="K235" s="124"/>
    </row>
    <row r="236" spans="1:11" x14ac:dyDescent="0.25">
      <c r="A236" s="84" t="s">
        <v>231</v>
      </c>
      <c r="B236" s="85"/>
      <c r="C236" s="86"/>
      <c r="D236" s="75">
        <v>236</v>
      </c>
      <c r="E236" s="91"/>
      <c r="F236" s="123">
        <v>292</v>
      </c>
      <c r="G236" s="123"/>
      <c r="H236" s="123">
        <v>85</v>
      </c>
      <c r="I236" s="123"/>
      <c r="J236" s="123">
        <v>97</v>
      </c>
      <c r="K236" s="124"/>
    </row>
    <row r="237" spans="1:11" x14ac:dyDescent="0.25">
      <c r="A237" s="84" t="s">
        <v>232</v>
      </c>
      <c r="B237" s="85"/>
      <c r="C237" s="86"/>
      <c r="D237" s="75">
        <v>77</v>
      </c>
      <c r="E237" s="91"/>
      <c r="F237" s="123">
        <v>35</v>
      </c>
      <c r="G237" s="123"/>
      <c r="H237" s="123">
        <v>52</v>
      </c>
      <c r="I237" s="123"/>
      <c r="J237" s="123">
        <v>52</v>
      </c>
      <c r="K237" s="124"/>
    </row>
    <row r="238" spans="1:11" x14ac:dyDescent="0.25">
      <c r="A238" s="84" t="s">
        <v>233</v>
      </c>
      <c r="B238" s="85"/>
      <c r="C238" s="86"/>
      <c r="D238" s="75">
        <v>746</v>
      </c>
      <c r="E238" s="91"/>
      <c r="F238" s="123">
        <v>426</v>
      </c>
      <c r="G238" s="123"/>
      <c r="H238" s="123">
        <v>432</v>
      </c>
      <c r="I238" s="123"/>
      <c r="J238" s="123">
        <v>971</v>
      </c>
      <c r="K238" s="124"/>
    </row>
    <row r="239" spans="1:11" x14ac:dyDescent="0.25">
      <c r="A239" s="84" t="s">
        <v>234</v>
      </c>
      <c r="B239" s="85"/>
      <c r="C239" s="86"/>
      <c r="D239" s="75">
        <v>4546</v>
      </c>
      <c r="E239" s="91"/>
      <c r="F239" s="123">
        <v>2598</v>
      </c>
      <c r="G239" s="123"/>
      <c r="H239" s="123">
        <v>2208</v>
      </c>
      <c r="I239" s="123"/>
      <c r="J239" s="123">
        <v>2953</v>
      </c>
      <c r="K239" s="124"/>
    </row>
    <row r="240" spans="1:11" x14ac:dyDescent="0.25">
      <c r="A240" s="84" t="s">
        <v>235</v>
      </c>
      <c r="B240" s="85"/>
      <c r="C240" s="86"/>
      <c r="D240" s="75">
        <v>1492</v>
      </c>
      <c r="E240" s="91"/>
      <c r="F240" s="123">
        <v>1516</v>
      </c>
      <c r="G240" s="123"/>
      <c r="H240" s="123">
        <v>1090</v>
      </c>
      <c r="I240" s="123"/>
      <c r="J240" s="123">
        <v>1392</v>
      </c>
      <c r="K240" s="124"/>
    </row>
    <row r="241" spans="1:11" x14ac:dyDescent="0.25">
      <c r="A241" s="84" t="s">
        <v>394</v>
      </c>
      <c r="B241" s="85"/>
      <c r="C241" s="86"/>
      <c r="D241" s="279">
        <v>3.1</v>
      </c>
      <c r="E241" s="280"/>
      <c r="F241" s="248">
        <v>3.45</v>
      </c>
      <c r="G241" s="248"/>
      <c r="H241" s="248">
        <v>3.8</v>
      </c>
      <c r="I241" s="248"/>
      <c r="J241" s="248">
        <v>4.4000000000000004</v>
      </c>
      <c r="K241" s="240"/>
    </row>
    <row r="242" spans="1:11" x14ac:dyDescent="0.25">
      <c r="A242" s="153" t="s">
        <v>236</v>
      </c>
      <c r="B242" s="154"/>
      <c r="C242" s="155"/>
      <c r="D242" s="279">
        <v>2.2999999999999998</v>
      </c>
      <c r="E242" s="280"/>
      <c r="F242" s="248">
        <v>2.65</v>
      </c>
      <c r="G242" s="248"/>
      <c r="H242" s="248">
        <v>2.9</v>
      </c>
      <c r="I242" s="248"/>
      <c r="J242" s="248">
        <v>3</v>
      </c>
      <c r="K242" s="240"/>
    </row>
    <row r="243" spans="1:11" x14ac:dyDescent="0.25">
      <c r="A243" s="283" t="s">
        <v>237</v>
      </c>
      <c r="B243" s="284"/>
      <c r="C243" s="285"/>
      <c r="D243" s="281">
        <v>0.8</v>
      </c>
      <c r="E243" s="282"/>
      <c r="F243" s="277">
        <v>0.8</v>
      </c>
      <c r="G243" s="277"/>
      <c r="H243" s="277">
        <v>0.9</v>
      </c>
      <c r="I243" s="277"/>
      <c r="J243" s="277">
        <v>1.4</v>
      </c>
      <c r="K243" s="278"/>
    </row>
    <row r="244" spans="1:11" x14ac:dyDescent="0.25">
      <c r="D244" s="9"/>
      <c r="E244" s="9"/>
    </row>
    <row r="245" spans="1:11" ht="20.100000000000001" customHeight="1" x14ac:dyDescent="0.25">
      <c r="A245" s="81" t="s">
        <v>354</v>
      </c>
      <c r="B245" s="82"/>
      <c r="C245" s="83"/>
      <c r="D245" s="73">
        <v>2019</v>
      </c>
      <c r="E245" s="90"/>
      <c r="F245" s="73">
        <v>2020</v>
      </c>
      <c r="G245" s="90"/>
      <c r="H245" s="73">
        <v>2021</v>
      </c>
      <c r="I245" s="90"/>
      <c r="J245" s="73">
        <v>2022</v>
      </c>
      <c r="K245" s="74"/>
    </row>
    <row r="246" spans="1:11" x14ac:dyDescent="0.25">
      <c r="A246" s="84" t="s">
        <v>238</v>
      </c>
      <c r="B246" s="85"/>
      <c r="C246" s="86"/>
      <c r="D246" s="75">
        <v>54230</v>
      </c>
      <c r="E246" s="91"/>
      <c r="F246" s="123">
        <v>47918</v>
      </c>
      <c r="G246" s="123"/>
      <c r="H246" s="123">
        <v>56651</v>
      </c>
      <c r="I246" s="123"/>
      <c r="J246" s="123">
        <f>J261</f>
        <v>45897</v>
      </c>
      <c r="K246" s="124"/>
    </row>
    <row r="247" spans="1:11" x14ac:dyDescent="0.25">
      <c r="A247" s="84" t="s">
        <v>239</v>
      </c>
      <c r="B247" s="85"/>
      <c r="C247" s="86"/>
      <c r="D247" s="75">
        <v>7421</v>
      </c>
      <c r="E247" s="91"/>
      <c r="F247" s="123">
        <v>5617</v>
      </c>
      <c r="G247" s="123"/>
      <c r="H247" s="123">
        <v>5830</v>
      </c>
      <c r="I247" s="123"/>
      <c r="J247" s="123">
        <v>6171</v>
      </c>
      <c r="K247" s="124"/>
    </row>
    <row r="248" spans="1:11" x14ac:dyDescent="0.25">
      <c r="A248" s="84" t="s">
        <v>240</v>
      </c>
      <c r="B248" s="85"/>
      <c r="C248" s="86"/>
      <c r="D248" s="75">
        <v>1308</v>
      </c>
      <c r="E248" s="91"/>
      <c r="F248" s="123">
        <v>977</v>
      </c>
      <c r="G248" s="123"/>
      <c r="H248" s="123">
        <v>1136</v>
      </c>
      <c r="I248" s="123"/>
      <c r="J248" s="123">
        <v>1219</v>
      </c>
      <c r="K248" s="124"/>
    </row>
    <row r="249" spans="1:11" x14ac:dyDescent="0.25">
      <c r="A249" s="165" t="s">
        <v>241</v>
      </c>
      <c r="B249" s="166"/>
      <c r="C249" s="167"/>
      <c r="D249" s="168">
        <f>SUM(D246:D248)</f>
        <v>62959</v>
      </c>
      <c r="E249" s="169"/>
      <c r="F249" s="275">
        <f>SUM(F246:F248)</f>
        <v>54512</v>
      </c>
      <c r="G249" s="275"/>
      <c r="H249" s="275">
        <f>SUM(H246:H248)</f>
        <v>63617</v>
      </c>
      <c r="I249" s="275"/>
      <c r="J249" s="275">
        <f>SUM(J246:J248)</f>
        <v>53287</v>
      </c>
      <c r="K249" s="276"/>
    </row>
    <row r="250" spans="1:11" x14ac:dyDescent="0.25">
      <c r="A250" s="102" t="s">
        <v>248</v>
      </c>
      <c r="B250" s="103"/>
      <c r="C250" s="104"/>
      <c r="D250" s="107">
        <v>1868</v>
      </c>
      <c r="E250" s="108"/>
      <c r="F250" s="263">
        <v>1318</v>
      </c>
      <c r="G250" s="263"/>
      <c r="H250" s="263">
        <v>1435</v>
      </c>
      <c r="I250" s="263"/>
      <c r="J250" s="263">
        <v>1431</v>
      </c>
      <c r="K250" s="264"/>
    </row>
    <row r="251" spans="1:11" x14ac:dyDescent="0.25">
      <c r="A251" s="274"/>
      <c r="B251" s="274"/>
      <c r="C251" s="274"/>
      <c r="D251" s="274"/>
      <c r="E251" s="274"/>
    </row>
    <row r="252" spans="1:11" ht="20.100000000000001" customHeight="1" x14ac:dyDescent="0.25">
      <c r="A252" s="81" t="s">
        <v>355</v>
      </c>
      <c r="B252" s="82"/>
      <c r="C252" s="83"/>
      <c r="D252" s="73">
        <v>2019</v>
      </c>
      <c r="E252" s="90"/>
      <c r="F252" s="73">
        <v>2020</v>
      </c>
      <c r="G252" s="90"/>
      <c r="H252" s="73">
        <v>2021</v>
      </c>
      <c r="I252" s="90"/>
      <c r="J252" s="73">
        <v>2022</v>
      </c>
      <c r="K252" s="74"/>
    </row>
    <row r="253" spans="1:11" x14ac:dyDescent="0.25">
      <c r="A253" s="84" t="s">
        <v>242</v>
      </c>
      <c r="B253" s="85"/>
      <c r="C253" s="86"/>
      <c r="D253" s="75">
        <v>3247</v>
      </c>
      <c r="E253" s="91"/>
      <c r="F253" s="123">
        <v>3948</v>
      </c>
      <c r="G253" s="123"/>
      <c r="H253" s="123">
        <v>4378</v>
      </c>
      <c r="I253" s="123"/>
      <c r="J253" s="123">
        <v>1020</v>
      </c>
      <c r="K253" s="124"/>
    </row>
    <row r="254" spans="1:11" x14ac:dyDescent="0.25">
      <c r="A254" s="84" t="s">
        <v>243</v>
      </c>
      <c r="B254" s="85"/>
      <c r="C254" s="86"/>
      <c r="D254" s="75">
        <v>12366</v>
      </c>
      <c r="E254" s="91"/>
      <c r="F254" s="123">
        <v>10979</v>
      </c>
      <c r="G254" s="123"/>
      <c r="H254" s="123">
        <v>13176</v>
      </c>
      <c r="I254" s="123"/>
      <c r="J254" s="123">
        <v>11992</v>
      </c>
      <c r="K254" s="124"/>
    </row>
    <row r="255" spans="1:11" x14ac:dyDescent="0.25">
      <c r="A255" s="84" t="s">
        <v>244</v>
      </c>
      <c r="B255" s="85"/>
      <c r="C255" s="86"/>
      <c r="D255" s="75">
        <f>D256+D257</f>
        <v>7019</v>
      </c>
      <c r="E255" s="91"/>
      <c r="F255" s="123">
        <f t="shared" ref="F255" si="26">F256+F257</f>
        <v>6016</v>
      </c>
      <c r="G255" s="123"/>
      <c r="H255" s="123">
        <f>H256+H257</f>
        <v>7026</v>
      </c>
      <c r="I255" s="123"/>
      <c r="J255" s="123">
        <f>J256+J257</f>
        <v>6775</v>
      </c>
      <c r="K255" s="124"/>
    </row>
    <row r="256" spans="1:11" x14ac:dyDescent="0.25">
      <c r="A256" s="153" t="s">
        <v>323</v>
      </c>
      <c r="B256" s="154"/>
      <c r="C256" s="155"/>
      <c r="D256" s="75">
        <v>6166</v>
      </c>
      <c r="E256" s="91"/>
      <c r="F256" s="123">
        <v>5582</v>
      </c>
      <c r="G256" s="123"/>
      <c r="H256" s="123">
        <v>6386</v>
      </c>
      <c r="I256" s="123"/>
      <c r="J256" s="123">
        <v>5838</v>
      </c>
      <c r="K256" s="124"/>
    </row>
    <row r="257" spans="1:11" x14ac:dyDescent="0.25">
      <c r="A257" s="153" t="s">
        <v>324</v>
      </c>
      <c r="B257" s="154"/>
      <c r="C257" s="155"/>
      <c r="D257" s="75">
        <v>853</v>
      </c>
      <c r="E257" s="91"/>
      <c r="F257" s="123">
        <v>434</v>
      </c>
      <c r="G257" s="123"/>
      <c r="H257" s="123">
        <v>640</v>
      </c>
      <c r="I257" s="123"/>
      <c r="J257" s="123">
        <v>937</v>
      </c>
      <c r="K257" s="124"/>
    </row>
    <row r="258" spans="1:11" x14ac:dyDescent="0.25">
      <c r="A258" s="84" t="s">
        <v>245</v>
      </c>
      <c r="B258" s="85"/>
      <c r="C258" s="86"/>
      <c r="D258" s="75">
        <f t="shared" ref="D258" si="27">D259+D260</f>
        <v>31470</v>
      </c>
      <c r="E258" s="91"/>
      <c r="F258" s="123">
        <f>F259+F260</f>
        <v>26917</v>
      </c>
      <c r="G258" s="123"/>
      <c r="H258" s="123">
        <f>H259+H260</f>
        <v>31139</v>
      </c>
      <c r="I258" s="123"/>
      <c r="J258" s="123">
        <f>J259+J260</f>
        <v>26110</v>
      </c>
      <c r="K258" s="124"/>
    </row>
    <row r="259" spans="1:11" x14ac:dyDescent="0.25">
      <c r="A259" s="153" t="s">
        <v>323</v>
      </c>
      <c r="B259" s="154"/>
      <c r="C259" s="155"/>
      <c r="D259" s="75">
        <v>25904</v>
      </c>
      <c r="E259" s="91"/>
      <c r="F259" s="123">
        <v>22314</v>
      </c>
      <c r="G259" s="123"/>
      <c r="H259" s="123">
        <v>25435</v>
      </c>
      <c r="I259" s="123"/>
      <c r="J259" s="123">
        <v>21292</v>
      </c>
      <c r="K259" s="124"/>
    </row>
    <row r="260" spans="1:11" x14ac:dyDescent="0.25">
      <c r="A260" s="153" t="s">
        <v>324</v>
      </c>
      <c r="B260" s="154"/>
      <c r="C260" s="155"/>
      <c r="D260" s="75">
        <v>5566</v>
      </c>
      <c r="E260" s="91"/>
      <c r="F260" s="123">
        <v>4603</v>
      </c>
      <c r="G260" s="123"/>
      <c r="H260" s="123">
        <v>5704</v>
      </c>
      <c r="I260" s="123"/>
      <c r="J260" s="123">
        <v>4818</v>
      </c>
      <c r="K260" s="124"/>
    </row>
    <row r="261" spans="1:11" x14ac:dyDescent="0.25">
      <c r="A261" s="95" t="s">
        <v>0</v>
      </c>
      <c r="B261" s="96"/>
      <c r="C261" s="97"/>
      <c r="D261" s="79">
        <f t="shared" ref="D261" si="28">SUM(D253+D254+D255+D258)</f>
        <v>54102</v>
      </c>
      <c r="E261" s="146"/>
      <c r="F261" s="272">
        <f>SUM(F253+F254+F255+F258)</f>
        <v>47860</v>
      </c>
      <c r="G261" s="272"/>
      <c r="H261" s="272">
        <f>SUM(H253+H254+H255+H258)</f>
        <v>55719</v>
      </c>
      <c r="I261" s="272"/>
      <c r="J261" s="272">
        <f>SUM(J253+J254+J255+J258)</f>
        <v>45897</v>
      </c>
      <c r="K261" s="273"/>
    </row>
    <row r="263" spans="1:11" ht="20.100000000000001" customHeight="1" x14ac:dyDescent="0.25">
      <c r="A263" s="81" t="s">
        <v>246</v>
      </c>
      <c r="B263" s="82"/>
      <c r="C263" s="83"/>
      <c r="D263" s="73">
        <v>2019</v>
      </c>
      <c r="E263" s="90"/>
      <c r="F263" s="73">
        <v>2020</v>
      </c>
      <c r="G263" s="90"/>
      <c r="H263" s="73">
        <v>2021</v>
      </c>
      <c r="I263" s="90"/>
      <c r="J263" s="73">
        <v>2022</v>
      </c>
      <c r="K263" s="74"/>
    </row>
    <row r="264" spans="1:11" x14ac:dyDescent="0.25">
      <c r="A264" s="84" t="s">
        <v>238</v>
      </c>
      <c r="B264" s="85"/>
      <c r="C264" s="86"/>
      <c r="D264" s="75">
        <v>5552</v>
      </c>
      <c r="E264" s="91"/>
      <c r="F264" s="123">
        <v>4394</v>
      </c>
      <c r="G264" s="123"/>
      <c r="H264" s="123">
        <v>4865</v>
      </c>
      <c r="I264" s="123"/>
      <c r="J264" s="123">
        <v>4503</v>
      </c>
      <c r="K264" s="124"/>
    </row>
    <row r="265" spans="1:11" x14ac:dyDescent="0.25">
      <c r="A265" s="84" t="s">
        <v>239</v>
      </c>
      <c r="B265" s="85"/>
      <c r="C265" s="86"/>
      <c r="D265" s="75">
        <v>958</v>
      </c>
      <c r="E265" s="91"/>
      <c r="F265" s="123">
        <v>936</v>
      </c>
      <c r="G265" s="123"/>
      <c r="H265" s="123">
        <v>434</v>
      </c>
      <c r="I265" s="123"/>
      <c r="J265" s="123">
        <v>291</v>
      </c>
      <c r="K265" s="124"/>
    </row>
    <row r="266" spans="1:11" x14ac:dyDescent="0.25">
      <c r="A266" s="84" t="s">
        <v>247</v>
      </c>
      <c r="B266" s="85"/>
      <c r="C266" s="86"/>
      <c r="D266" s="75">
        <v>634</v>
      </c>
      <c r="E266" s="91"/>
      <c r="F266" s="123">
        <v>589</v>
      </c>
      <c r="G266" s="123"/>
      <c r="H266" s="123">
        <v>554</v>
      </c>
      <c r="I266" s="123"/>
      <c r="J266" s="123">
        <v>551</v>
      </c>
      <c r="K266" s="124"/>
    </row>
    <row r="267" spans="1:11" x14ac:dyDescent="0.25">
      <c r="A267" s="95" t="s">
        <v>241</v>
      </c>
      <c r="B267" s="96"/>
      <c r="C267" s="97"/>
      <c r="D267" s="79">
        <f>SUM(D264:D266)</f>
        <v>7144</v>
      </c>
      <c r="E267" s="146"/>
      <c r="F267" s="272">
        <f>SUM(F264:F266)</f>
        <v>5919</v>
      </c>
      <c r="G267" s="272"/>
      <c r="H267" s="272">
        <f>SUM(H264:H266)</f>
        <v>5853</v>
      </c>
      <c r="I267" s="272"/>
      <c r="J267" s="272">
        <f>SUM(J264:J266)</f>
        <v>5345</v>
      </c>
      <c r="K267" s="273"/>
    </row>
    <row r="269" spans="1:11" x14ac:dyDescent="0.25">
      <c r="A269" s="268" t="s">
        <v>356</v>
      </c>
      <c r="B269" s="269"/>
      <c r="C269" s="191" t="s">
        <v>238</v>
      </c>
      <c r="D269" s="265"/>
      <c r="E269" s="193"/>
      <c r="F269" s="191" t="s">
        <v>249</v>
      </c>
      <c r="G269" s="265"/>
      <c r="H269" s="193"/>
      <c r="I269" s="191" t="s">
        <v>0</v>
      </c>
      <c r="J269" s="265"/>
      <c r="K269" s="192"/>
    </row>
    <row r="270" spans="1:11" x14ac:dyDescent="0.25">
      <c r="A270" s="270"/>
      <c r="B270" s="271"/>
      <c r="C270" s="22">
        <v>2020</v>
      </c>
      <c r="D270" s="22">
        <v>2021</v>
      </c>
      <c r="E270" s="22">
        <v>2022</v>
      </c>
      <c r="F270" s="22">
        <v>2020</v>
      </c>
      <c r="G270" s="22">
        <v>2021</v>
      </c>
      <c r="H270" s="22">
        <v>2022</v>
      </c>
      <c r="I270" s="22">
        <v>2020</v>
      </c>
      <c r="J270" s="22">
        <v>2021</v>
      </c>
      <c r="K270" s="23">
        <v>2022</v>
      </c>
    </row>
    <row r="271" spans="1:11" x14ac:dyDescent="0.25">
      <c r="A271" s="84" t="s">
        <v>250</v>
      </c>
      <c r="B271" s="86"/>
      <c r="C271" s="15">
        <v>1</v>
      </c>
      <c r="D271" s="15">
        <v>65</v>
      </c>
      <c r="E271" s="15">
        <v>171</v>
      </c>
      <c r="F271" s="15">
        <v>488</v>
      </c>
      <c r="G271" s="15">
        <v>2533</v>
      </c>
      <c r="H271" s="15">
        <v>3240</v>
      </c>
      <c r="I271" s="15">
        <f t="shared" ref="I271:K286" si="29">C271+F271</f>
        <v>489</v>
      </c>
      <c r="J271" s="15">
        <f t="shared" si="29"/>
        <v>2598</v>
      </c>
      <c r="K271" s="14">
        <f t="shared" si="29"/>
        <v>3411</v>
      </c>
    </row>
    <row r="272" spans="1:11" x14ac:dyDescent="0.25">
      <c r="A272" s="84" t="s">
        <v>251</v>
      </c>
      <c r="B272" s="86"/>
      <c r="C272" s="15">
        <v>877</v>
      </c>
      <c r="D272" s="15">
        <v>747</v>
      </c>
      <c r="E272" s="15">
        <v>311</v>
      </c>
      <c r="F272" s="15">
        <v>44</v>
      </c>
      <c r="G272" s="15">
        <v>356</v>
      </c>
      <c r="H272" s="15">
        <v>2010</v>
      </c>
      <c r="I272" s="15">
        <f t="shared" si="29"/>
        <v>921</v>
      </c>
      <c r="J272" s="15">
        <f t="shared" si="29"/>
        <v>1103</v>
      </c>
      <c r="K272" s="14">
        <f t="shared" si="29"/>
        <v>2321</v>
      </c>
    </row>
    <row r="273" spans="1:11" x14ac:dyDescent="0.25">
      <c r="A273" s="84" t="s">
        <v>252</v>
      </c>
      <c r="B273" s="86"/>
      <c r="C273" s="15">
        <v>0</v>
      </c>
      <c r="D273" s="15"/>
      <c r="E273" s="15">
        <v>15</v>
      </c>
      <c r="F273" s="15">
        <v>224</v>
      </c>
      <c r="G273" s="15">
        <v>626</v>
      </c>
      <c r="H273" s="15">
        <v>473</v>
      </c>
      <c r="I273" s="15">
        <f t="shared" si="29"/>
        <v>224</v>
      </c>
      <c r="J273" s="15">
        <f t="shared" si="29"/>
        <v>626</v>
      </c>
      <c r="K273" s="14">
        <f t="shared" si="29"/>
        <v>488</v>
      </c>
    </row>
    <row r="274" spans="1:11" x14ac:dyDescent="0.25">
      <c r="A274" s="84" t="s">
        <v>253</v>
      </c>
      <c r="B274" s="86"/>
      <c r="C274" s="15">
        <v>0</v>
      </c>
      <c r="D274" s="15"/>
      <c r="E274" s="15">
        <v>9</v>
      </c>
      <c r="F274" s="15">
        <v>2</v>
      </c>
      <c r="G274" s="15">
        <v>11</v>
      </c>
      <c r="H274" s="15">
        <v>16</v>
      </c>
      <c r="I274" s="15">
        <f t="shared" si="29"/>
        <v>2</v>
      </c>
      <c r="J274" s="15">
        <f t="shared" si="29"/>
        <v>11</v>
      </c>
      <c r="K274" s="14">
        <f t="shared" si="29"/>
        <v>25</v>
      </c>
    </row>
    <row r="275" spans="1:11" x14ac:dyDescent="0.25">
      <c r="A275" s="84" t="s">
        <v>254</v>
      </c>
      <c r="B275" s="86"/>
      <c r="C275" s="15">
        <v>131</v>
      </c>
      <c r="D275" s="15">
        <v>76</v>
      </c>
      <c r="E275" s="15">
        <v>695</v>
      </c>
      <c r="F275" s="15">
        <v>267</v>
      </c>
      <c r="G275" s="15">
        <v>539</v>
      </c>
      <c r="H275" s="15">
        <v>217</v>
      </c>
      <c r="I275" s="15">
        <f t="shared" si="29"/>
        <v>398</v>
      </c>
      <c r="J275" s="15">
        <f t="shared" si="29"/>
        <v>615</v>
      </c>
      <c r="K275" s="14">
        <f t="shared" si="29"/>
        <v>912</v>
      </c>
    </row>
    <row r="276" spans="1:11" x14ac:dyDescent="0.25">
      <c r="A276" s="84" t="s">
        <v>255</v>
      </c>
      <c r="B276" s="86"/>
      <c r="C276" s="15">
        <v>2398</v>
      </c>
      <c r="D276" s="15">
        <v>2271</v>
      </c>
      <c r="E276" s="15">
        <v>1572</v>
      </c>
      <c r="F276" s="15">
        <v>675</v>
      </c>
      <c r="G276" s="15">
        <v>261</v>
      </c>
      <c r="H276" s="15">
        <v>1897</v>
      </c>
      <c r="I276" s="15">
        <f t="shared" si="29"/>
        <v>3073</v>
      </c>
      <c r="J276" s="15">
        <f t="shared" si="29"/>
        <v>2532</v>
      </c>
      <c r="K276" s="14">
        <f t="shared" si="29"/>
        <v>3469</v>
      </c>
    </row>
    <row r="277" spans="1:11" x14ac:dyDescent="0.25">
      <c r="A277" s="84" t="s">
        <v>256</v>
      </c>
      <c r="B277" s="86"/>
      <c r="C277" s="15">
        <v>0</v>
      </c>
      <c r="D277" s="15"/>
      <c r="E277" s="15">
        <v>0</v>
      </c>
      <c r="F277" s="15">
        <v>120</v>
      </c>
      <c r="G277" s="15">
        <v>576</v>
      </c>
      <c r="H277" s="15">
        <v>250</v>
      </c>
      <c r="I277" s="15">
        <f t="shared" si="29"/>
        <v>120</v>
      </c>
      <c r="J277" s="15">
        <f t="shared" si="29"/>
        <v>576</v>
      </c>
      <c r="K277" s="14">
        <f t="shared" si="29"/>
        <v>250</v>
      </c>
    </row>
    <row r="278" spans="1:11" x14ac:dyDescent="0.25">
      <c r="A278" s="84" t="s">
        <v>257</v>
      </c>
      <c r="B278" s="86"/>
      <c r="C278" s="15">
        <v>0</v>
      </c>
      <c r="D278" s="15"/>
      <c r="E278" s="15">
        <v>0</v>
      </c>
      <c r="F278" s="15">
        <v>163</v>
      </c>
      <c r="G278" s="15"/>
      <c r="H278" s="15">
        <v>0</v>
      </c>
      <c r="I278" s="15"/>
      <c r="J278" s="15"/>
      <c r="K278" s="14">
        <f t="shared" si="29"/>
        <v>0</v>
      </c>
    </row>
    <row r="279" spans="1:11" x14ac:dyDescent="0.25">
      <c r="A279" s="84" t="s">
        <v>258</v>
      </c>
      <c r="B279" s="86"/>
      <c r="C279" s="15">
        <v>61</v>
      </c>
      <c r="D279" s="15">
        <v>42</v>
      </c>
      <c r="E279" s="15">
        <v>353</v>
      </c>
      <c r="F279" s="15">
        <v>59</v>
      </c>
      <c r="G279" s="15">
        <v>229</v>
      </c>
      <c r="H279" s="15">
        <v>114</v>
      </c>
      <c r="I279" s="15">
        <f t="shared" ref="I279:K293" si="30">C279+F279</f>
        <v>120</v>
      </c>
      <c r="J279" s="15">
        <f t="shared" si="30"/>
        <v>271</v>
      </c>
      <c r="K279" s="14">
        <f t="shared" si="29"/>
        <v>467</v>
      </c>
    </row>
    <row r="280" spans="1:11" x14ac:dyDescent="0.25">
      <c r="A280" s="84" t="s">
        <v>234</v>
      </c>
      <c r="B280" s="86"/>
      <c r="C280" s="15">
        <v>0</v>
      </c>
      <c r="D280" s="15"/>
      <c r="E280" s="15">
        <v>0</v>
      </c>
      <c r="F280" s="15">
        <v>0</v>
      </c>
      <c r="G280" s="15"/>
      <c r="H280" s="15">
        <v>0</v>
      </c>
      <c r="I280" s="15">
        <f t="shared" si="30"/>
        <v>0</v>
      </c>
      <c r="J280" s="15">
        <f t="shared" si="30"/>
        <v>0</v>
      </c>
      <c r="K280" s="14">
        <f t="shared" si="29"/>
        <v>0</v>
      </c>
    </row>
    <row r="281" spans="1:11" x14ac:dyDescent="0.25">
      <c r="A281" s="84" t="s">
        <v>259</v>
      </c>
      <c r="B281" s="86"/>
      <c r="C281" s="15">
        <v>1675</v>
      </c>
      <c r="D281" s="15">
        <v>21493</v>
      </c>
      <c r="E281" s="15">
        <v>470</v>
      </c>
      <c r="F281" s="15">
        <v>7927</v>
      </c>
      <c r="G281" s="15">
        <v>7428</v>
      </c>
      <c r="H281" s="15">
        <v>3216</v>
      </c>
      <c r="I281" s="15">
        <f t="shared" si="30"/>
        <v>9602</v>
      </c>
      <c r="J281" s="15">
        <f t="shared" si="30"/>
        <v>28921</v>
      </c>
      <c r="K281" s="14">
        <f t="shared" si="29"/>
        <v>3686</v>
      </c>
    </row>
    <row r="282" spans="1:11" x14ac:dyDescent="0.25">
      <c r="A282" s="84" t="s">
        <v>260</v>
      </c>
      <c r="B282" s="86"/>
      <c r="C282" s="15">
        <v>41</v>
      </c>
      <c r="D282" s="15">
        <v>10</v>
      </c>
      <c r="E282" s="15">
        <v>16</v>
      </c>
      <c r="F282" s="15">
        <v>3</v>
      </c>
      <c r="G282" s="15">
        <v>17</v>
      </c>
      <c r="H282" s="15">
        <v>35</v>
      </c>
      <c r="I282" s="15">
        <f t="shared" si="30"/>
        <v>44</v>
      </c>
      <c r="J282" s="15">
        <f t="shared" si="30"/>
        <v>27</v>
      </c>
      <c r="K282" s="14">
        <f t="shared" si="29"/>
        <v>51</v>
      </c>
    </row>
    <row r="283" spans="1:11" x14ac:dyDescent="0.25">
      <c r="A283" s="84" t="s">
        <v>261</v>
      </c>
      <c r="B283" s="86"/>
      <c r="C283" s="15">
        <v>100</v>
      </c>
      <c r="D283" s="15">
        <v>92</v>
      </c>
      <c r="E283" s="15">
        <v>673</v>
      </c>
      <c r="F283" s="15">
        <v>1092</v>
      </c>
      <c r="G283" s="15">
        <v>111</v>
      </c>
      <c r="H283" s="15">
        <v>71</v>
      </c>
      <c r="I283" s="15">
        <f t="shared" si="30"/>
        <v>1192</v>
      </c>
      <c r="J283" s="15">
        <f t="shared" si="30"/>
        <v>203</v>
      </c>
      <c r="K283" s="14">
        <f t="shared" si="29"/>
        <v>744</v>
      </c>
    </row>
    <row r="284" spans="1:11" x14ac:dyDescent="0.25">
      <c r="A284" s="84" t="s">
        <v>262</v>
      </c>
      <c r="B284" s="86"/>
      <c r="C284" s="15">
        <v>91</v>
      </c>
      <c r="D284" s="15">
        <v>192</v>
      </c>
      <c r="E284" s="15">
        <v>128</v>
      </c>
      <c r="F284" s="15">
        <v>30</v>
      </c>
      <c r="G284" s="15">
        <v>51</v>
      </c>
      <c r="H284" s="15">
        <v>815</v>
      </c>
      <c r="I284" s="15">
        <f t="shared" si="30"/>
        <v>121</v>
      </c>
      <c r="J284" s="15">
        <f t="shared" si="30"/>
        <v>243</v>
      </c>
      <c r="K284" s="14">
        <f t="shared" si="29"/>
        <v>943</v>
      </c>
    </row>
    <row r="285" spans="1:11" x14ac:dyDescent="0.25">
      <c r="A285" s="84" t="s">
        <v>263</v>
      </c>
      <c r="B285" s="86"/>
      <c r="C285" s="15">
        <v>1</v>
      </c>
      <c r="D285" s="15">
        <v>122</v>
      </c>
      <c r="E285" s="15">
        <v>0</v>
      </c>
      <c r="F285" s="15">
        <v>176</v>
      </c>
      <c r="G285" s="15">
        <v>6</v>
      </c>
      <c r="H285" s="15">
        <v>0</v>
      </c>
      <c r="I285" s="15">
        <f t="shared" si="30"/>
        <v>177</v>
      </c>
      <c r="J285" s="15">
        <f t="shared" si="30"/>
        <v>128</v>
      </c>
      <c r="K285" s="14">
        <f t="shared" si="29"/>
        <v>0</v>
      </c>
    </row>
    <row r="286" spans="1:11" x14ac:dyDescent="0.25">
      <c r="A286" s="84" t="s">
        <v>264</v>
      </c>
      <c r="B286" s="86"/>
      <c r="C286" s="15">
        <v>241</v>
      </c>
      <c r="D286" s="15">
        <v>200</v>
      </c>
      <c r="E286" s="15">
        <v>171</v>
      </c>
      <c r="F286" s="15">
        <v>55</v>
      </c>
      <c r="G286" s="15">
        <v>79</v>
      </c>
      <c r="H286" s="15">
        <v>391</v>
      </c>
      <c r="I286" s="15">
        <f t="shared" si="30"/>
        <v>296</v>
      </c>
      <c r="J286" s="15">
        <f t="shared" si="30"/>
        <v>279</v>
      </c>
      <c r="K286" s="14">
        <f t="shared" si="29"/>
        <v>562</v>
      </c>
    </row>
    <row r="287" spans="1:11" x14ac:dyDescent="0.25">
      <c r="A287" s="84" t="s">
        <v>265</v>
      </c>
      <c r="B287" s="86"/>
      <c r="C287" s="15">
        <v>446</v>
      </c>
      <c r="D287" s="15">
        <v>349</v>
      </c>
      <c r="E287" s="15">
        <v>334</v>
      </c>
      <c r="F287" s="15">
        <v>42</v>
      </c>
      <c r="G287" s="15">
        <v>120</v>
      </c>
      <c r="H287" s="15">
        <v>173</v>
      </c>
      <c r="I287" s="15">
        <f t="shared" si="30"/>
        <v>488</v>
      </c>
      <c r="J287" s="15">
        <f t="shared" si="30"/>
        <v>469</v>
      </c>
      <c r="K287" s="14">
        <f t="shared" si="30"/>
        <v>507</v>
      </c>
    </row>
    <row r="288" spans="1:11" x14ac:dyDescent="0.25">
      <c r="A288" s="84" t="s">
        <v>176</v>
      </c>
      <c r="B288" s="86"/>
      <c r="C288" s="15">
        <v>4</v>
      </c>
      <c r="D288" s="15">
        <v>7</v>
      </c>
      <c r="E288" s="15">
        <v>14</v>
      </c>
      <c r="F288" s="15">
        <v>17</v>
      </c>
      <c r="G288" s="15">
        <v>10</v>
      </c>
      <c r="H288" s="15">
        <v>7</v>
      </c>
      <c r="I288" s="15">
        <f t="shared" si="30"/>
        <v>21</v>
      </c>
      <c r="J288" s="15">
        <f t="shared" si="30"/>
        <v>17</v>
      </c>
      <c r="K288" s="14">
        <f t="shared" si="30"/>
        <v>21</v>
      </c>
    </row>
    <row r="289" spans="1:11" ht="21" x14ac:dyDescent="0.25">
      <c r="A289" s="84" t="s">
        <v>421</v>
      </c>
      <c r="B289" s="86"/>
      <c r="C289" s="15">
        <v>125</v>
      </c>
      <c r="D289" s="15">
        <v>1660</v>
      </c>
      <c r="E289" s="15">
        <v>360</v>
      </c>
      <c r="F289" s="15">
        <v>1613</v>
      </c>
      <c r="G289" s="15">
        <v>105</v>
      </c>
      <c r="H289" s="15">
        <v>351</v>
      </c>
      <c r="I289" s="15">
        <f t="shared" si="30"/>
        <v>1738</v>
      </c>
      <c r="J289" s="15">
        <f t="shared" si="30"/>
        <v>1765</v>
      </c>
      <c r="K289" s="14">
        <f t="shared" si="30"/>
        <v>711</v>
      </c>
    </row>
    <row r="290" spans="1:11" ht="21" x14ac:dyDescent="0.25">
      <c r="A290" s="84" t="s">
        <v>422</v>
      </c>
      <c r="B290" s="86"/>
      <c r="C290" s="15">
        <v>71012</v>
      </c>
      <c r="D290" s="15">
        <v>1</v>
      </c>
      <c r="E290" s="15">
        <v>3184</v>
      </c>
      <c r="F290" s="15">
        <v>29681</v>
      </c>
      <c r="G290" s="15">
        <v>17872</v>
      </c>
      <c r="H290" s="15">
        <v>105797</v>
      </c>
      <c r="I290" s="15">
        <f t="shared" si="30"/>
        <v>100693</v>
      </c>
      <c r="J290" s="15">
        <f t="shared" si="30"/>
        <v>17873</v>
      </c>
      <c r="K290" s="14">
        <f t="shared" si="30"/>
        <v>108981</v>
      </c>
    </row>
    <row r="291" spans="1:11" x14ac:dyDescent="0.25">
      <c r="A291" s="84" t="s">
        <v>266</v>
      </c>
      <c r="B291" s="86"/>
      <c r="C291" s="15">
        <v>2</v>
      </c>
      <c r="D291" s="15">
        <v>1</v>
      </c>
      <c r="E291" s="15">
        <v>1</v>
      </c>
      <c r="F291" s="15"/>
      <c r="G291" s="15">
        <v>1</v>
      </c>
      <c r="H291" s="15">
        <v>7</v>
      </c>
      <c r="I291" s="15">
        <f t="shared" si="30"/>
        <v>2</v>
      </c>
      <c r="J291" s="15">
        <f t="shared" si="30"/>
        <v>2</v>
      </c>
      <c r="K291" s="14">
        <f t="shared" si="30"/>
        <v>8</v>
      </c>
    </row>
    <row r="292" spans="1:11" x14ac:dyDescent="0.25">
      <c r="A292" s="84" t="s">
        <v>267</v>
      </c>
      <c r="B292" s="86"/>
      <c r="C292" s="15">
        <v>0</v>
      </c>
      <c r="D292" s="15"/>
      <c r="E292" s="15">
        <v>0</v>
      </c>
      <c r="F292" s="15">
        <v>2877</v>
      </c>
      <c r="G292" s="15">
        <v>3486</v>
      </c>
      <c r="H292" s="15">
        <v>6489</v>
      </c>
      <c r="I292" s="15">
        <f t="shared" si="30"/>
        <v>2877</v>
      </c>
      <c r="J292" s="15">
        <f t="shared" si="30"/>
        <v>3486</v>
      </c>
      <c r="K292" s="14">
        <f t="shared" si="30"/>
        <v>6489</v>
      </c>
    </row>
    <row r="293" spans="1:11" x14ac:dyDescent="0.25">
      <c r="A293" s="99" t="s">
        <v>268</v>
      </c>
      <c r="B293" s="101"/>
      <c r="C293" s="24">
        <v>0</v>
      </c>
      <c r="D293" s="24"/>
      <c r="E293" s="24">
        <v>0</v>
      </c>
      <c r="F293" s="24">
        <v>1</v>
      </c>
      <c r="G293" s="24"/>
      <c r="H293" s="24">
        <v>0</v>
      </c>
      <c r="I293" s="24">
        <f t="shared" si="30"/>
        <v>1</v>
      </c>
      <c r="J293" s="24">
        <f t="shared" si="30"/>
        <v>0</v>
      </c>
      <c r="K293" s="25">
        <f t="shared" si="30"/>
        <v>0</v>
      </c>
    </row>
    <row r="295" spans="1:11" x14ac:dyDescent="0.25">
      <c r="A295" s="125" t="s">
        <v>269</v>
      </c>
      <c r="B295" s="126"/>
      <c r="C295" s="126"/>
      <c r="D295" s="126"/>
      <c r="E295" s="126"/>
      <c r="F295" s="126"/>
      <c r="G295" s="126"/>
      <c r="H295" s="127"/>
      <c r="I295" s="266">
        <v>2022</v>
      </c>
      <c r="J295" s="266"/>
      <c r="K295" s="267"/>
    </row>
    <row r="296" spans="1:11" x14ac:dyDescent="0.25">
      <c r="A296" s="128"/>
      <c r="B296" s="129"/>
      <c r="C296" s="129"/>
      <c r="D296" s="129"/>
      <c r="E296" s="129"/>
      <c r="F296" s="129"/>
      <c r="G296" s="129"/>
      <c r="H296" s="130"/>
      <c r="I296" s="26" t="s">
        <v>270</v>
      </c>
      <c r="J296" s="26" t="s">
        <v>271</v>
      </c>
      <c r="K296" s="27" t="s">
        <v>0</v>
      </c>
    </row>
    <row r="297" spans="1:11" x14ac:dyDescent="0.25">
      <c r="A297" s="84" t="s">
        <v>272</v>
      </c>
      <c r="B297" s="85"/>
      <c r="C297" s="85"/>
      <c r="D297" s="85"/>
      <c r="E297" s="85"/>
      <c r="F297" s="85"/>
      <c r="G297" s="85"/>
      <c r="H297" s="86"/>
      <c r="I297" s="15">
        <v>17</v>
      </c>
      <c r="J297" s="15"/>
      <c r="K297" s="14">
        <v>17</v>
      </c>
    </row>
    <row r="298" spans="1:11" x14ac:dyDescent="0.25">
      <c r="A298" s="84" t="s">
        <v>273</v>
      </c>
      <c r="B298" s="85"/>
      <c r="C298" s="85"/>
      <c r="D298" s="85"/>
      <c r="E298" s="85"/>
      <c r="F298" s="85"/>
      <c r="G298" s="85"/>
      <c r="H298" s="86"/>
      <c r="I298" s="15"/>
      <c r="J298" s="15">
        <v>17</v>
      </c>
      <c r="K298" s="14">
        <v>17</v>
      </c>
    </row>
    <row r="299" spans="1:11" x14ac:dyDescent="0.25">
      <c r="A299" s="84" t="s">
        <v>235</v>
      </c>
      <c r="B299" s="85"/>
      <c r="C299" s="85"/>
      <c r="D299" s="85"/>
      <c r="E299" s="85"/>
      <c r="F299" s="85"/>
      <c r="G299" s="85"/>
      <c r="H299" s="86"/>
      <c r="I299" s="15"/>
      <c r="J299" s="15">
        <v>65</v>
      </c>
      <c r="K299" s="14">
        <v>65</v>
      </c>
    </row>
    <row r="300" spans="1:11" x14ac:dyDescent="0.25">
      <c r="A300" s="84" t="s">
        <v>274</v>
      </c>
      <c r="B300" s="85"/>
      <c r="C300" s="85"/>
      <c r="D300" s="85"/>
      <c r="E300" s="85"/>
      <c r="F300" s="85"/>
      <c r="G300" s="85"/>
      <c r="H300" s="86"/>
      <c r="I300" s="15">
        <v>940</v>
      </c>
      <c r="J300" s="15">
        <v>31066</v>
      </c>
      <c r="K300" s="14">
        <v>32006</v>
      </c>
    </row>
    <row r="301" spans="1:11" x14ac:dyDescent="0.25">
      <c r="A301" s="84" t="s">
        <v>275</v>
      </c>
      <c r="B301" s="85"/>
      <c r="C301" s="85"/>
      <c r="D301" s="85"/>
      <c r="E301" s="85"/>
      <c r="F301" s="85"/>
      <c r="G301" s="85"/>
      <c r="H301" s="86"/>
      <c r="I301" s="15"/>
      <c r="J301" s="15">
        <v>359</v>
      </c>
      <c r="K301" s="14">
        <v>359</v>
      </c>
    </row>
    <row r="302" spans="1:11" x14ac:dyDescent="0.25">
      <c r="A302" s="84" t="s">
        <v>276</v>
      </c>
      <c r="B302" s="85"/>
      <c r="C302" s="85"/>
      <c r="D302" s="85"/>
      <c r="E302" s="85"/>
      <c r="F302" s="85"/>
      <c r="G302" s="85"/>
      <c r="H302" s="86"/>
      <c r="I302" s="15">
        <v>31</v>
      </c>
      <c r="J302" s="15"/>
      <c r="K302" s="14">
        <v>31</v>
      </c>
    </row>
    <row r="303" spans="1:11" x14ac:dyDescent="0.25">
      <c r="A303" s="84" t="s">
        <v>124</v>
      </c>
      <c r="B303" s="85"/>
      <c r="C303" s="85"/>
      <c r="D303" s="85"/>
      <c r="E303" s="85"/>
      <c r="F303" s="85"/>
      <c r="G303" s="85"/>
      <c r="H303" s="86"/>
      <c r="I303" s="15"/>
      <c r="J303" s="15">
        <v>5</v>
      </c>
      <c r="K303" s="14">
        <v>5</v>
      </c>
    </row>
    <row r="304" spans="1:11" x14ac:dyDescent="0.25">
      <c r="A304" s="102" t="s">
        <v>277</v>
      </c>
      <c r="B304" s="103"/>
      <c r="C304" s="103"/>
      <c r="D304" s="103"/>
      <c r="E304" s="103"/>
      <c r="F304" s="103"/>
      <c r="G304" s="103"/>
      <c r="H304" s="104"/>
      <c r="I304" s="28">
        <v>988</v>
      </c>
      <c r="J304" s="28">
        <v>31512</v>
      </c>
      <c r="K304" s="19">
        <v>32500</v>
      </c>
    </row>
    <row r="306" spans="1:11" ht="20.100000000000001" customHeight="1" x14ac:dyDescent="0.25">
      <c r="A306" s="81" t="s">
        <v>369</v>
      </c>
      <c r="B306" s="83"/>
      <c r="C306" s="29" t="s">
        <v>149</v>
      </c>
      <c r="D306" s="73">
        <v>2019</v>
      </c>
      <c r="E306" s="90"/>
      <c r="F306" s="119">
        <v>2020</v>
      </c>
      <c r="G306" s="119"/>
      <c r="H306" s="119">
        <v>2021</v>
      </c>
      <c r="I306" s="119"/>
      <c r="J306" s="119">
        <v>2022</v>
      </c>
      <c r="K306" s="120"/>
    </row>
    <row r="307" spans="1:11" x14ac:dyDescent="0.25">
      <c r="A307" s="109" t="s">
        <v>142</v>
      </c>
      <c r="B307" s="110"/>
      <c r="C307" s="30" t="s">
        <v>143</v>
      </c>
      <c r="D307" s="75">
        <v>98406</v>
      </c>
      <c r="E307" s="91"/>
      <c r="F307" s="123">
        <v>85793</v>
      </c>
      <c r="G307" s="123"/>
      <c r="H307" s="123">
        <v>105390</v>
      </c>
      <c r="I307" s="123"/>
      <c r="J307" s="123">
        <v>98977</v>
      </c>
      <c r="K307" s="124"/>
    </row>
    <row r="308" spans="1:11" x14ac:dyDescent="0.25">
      <c r="A308" s="111"/>
      <c r="B308" s="112"/>
      <c r="C308" s="30" t="s">
        <v>144</v>
      </c>
      <c r="D308" s="75">
        <v>85138</v>
      </c>
      <c r="E308" s="91"/>
      <c r="F308" s="123">
        <v>53502</v>
      </c>
      <c r="G308" s="123"/>
      <c r="H308" s="123">
        <v>79602</v>
      </c>
      <c r="I308" s="123"/>
      <c r="J308" s="123">
        <v>74602</v>
      </c>
      <c r="K308" s="124"/>
    </row>
    <row r="309" spans="1:11" x14ac:dyDescent="0.25">
      <c r="A309" s="113" t="s">
        <v>411</v>
      </c>
      <c r="B309" s="114"/>
      <c r="C309" s="115"/>
      <c r="D309" s="105">
        <f>D307+D308</f>
        <v>183544</v>
      </c>
      <c r="E309" s="106"/>
      <c r="F309" s="258">
        <f>F307+F308</f>
        <v>139295</v>
      </c>
      <c r="G309" s="258"/>
      <c r="H309" s="258">
        <f>H307+H308</f>
        <v>184992</v>
      </c>
      <c r="I309" s="258"/>
      <c r="J309" s="258">
        <f>J307+J308</f>
        <v>173579</v>
      </c>
      <c r="K309" s="259"/>
    </row>
    <row r="310" spans="1:11" x14ac:dyDescent="0.25">
      <c r="A310" s="116" t="s">
        <v>145</v>
      </c>
      <c r="B310" s="117"/>
      <c r="C310" s="118"/>
      <c r="D310" s="105">
        <v>17963</v>
      </c>
      <c r="E310" s="106"/>
      <c r="F310" s="258">
        <v>15792</v>
      </c>
      <c r="G310" s="258"/>
      <c r="H310" s="258">
        <v>18775</v>
      </c>
      <c r="I310" s="258"/>
      <c r="J310" s="258">
        <v>19234</v>
      </c>
      <c r="K310" s="259"/>
    </row>
    <row r="311" spans="1:11" x14ac:dyDescent="0.25">
      <c r="A311" s="102" t="s">
        <v>0</v>
      </c>
      <c r="B311" s="103"/>
      <c r="C311" s="104"/>
      <c r="D311" s="107">
        <f>SUM(D309:D310)</f>
        <v>201507</v>
      </c>
      <c r="E311" s="108"/>
      <c r="F311" s="263">
        <f>SUM(F309:F310)</f>
        <v>155087</v>
      </c>
      <c r="G311" s="263"/>
      <c r="H311" s="263">
        <f>SUM(H309:H310)</f>
        <v>203767</v>
      </c>
      <c r="I311" s="263"/>
      <c r="J311" s="263">
        <f>SUM(J309:J310)</f>
        <v>192813</v>
      </c>
      <c r="K311" s="264"/>
    </row>
    <row r="313" spans="1:11" ht="20.100000000000001" customHeight="1" x14ac:dyDescent="0.25">
      <c r="A313" s="81" t="s">
        <v>370</v>
      </c>
      <c r="B313" s="82"/>
      <c r="C313" s="83"/>
      <c r="D313" s="73">
        <v>2019</v>
      </c>
      <c r="E313" s="90"/>
      <c r="F313" s="119">
        <v>2020</v>
      </c>
      <c r="G313" s="119"/>
      <c r="H313" s="119">
        <v>2021</v>
      </c>
      <c r="I313" s="119"/>
      <c r="J313" s="119">
        <v>2022</v>
      </c>
      <c r="K313" s="120"/>
    </row>
    <row r="314" spans="1:11" x14ac:dyDescent="0.25">
      <c r="A314" s="84" t="s">
        <v>147</v>
      </c>
      <c r="B314" s="85"/>
      <c r="C314" s="86"/>
      <c r="D314" s="75">
        <v>85721</v>
      </c>
      <c r="E314" s="91"/>
      <c r="F314" s="123">
        <v>85344</v>
      </c>
      <c r="G314" s="123"/>
      <c r="H314" s="123">
        <v>104656</v>
      </c>
      <c r="I314" s="123"/>
      <c r="J314" s="123">
        <v>97493</v>
      </c>
      <c r="K314" s="124"/>
    </row>
    <row r="315" spans="1:11" x14ac:dyDescent="0.25">
      <c r="A315" s="84" t="s">
        <v>148</v>
      </c>
      <c r="B315" s="85"/>
      <c r="C315" s="86"/>
      <c r="D315" s="75">
        <v>67664</v>
      </c>
      <c r="E315" s="91"/>
      <c r="F315" s="123">
        <v>56655</v>
      </c>
      <c r="G315" s="123"/>
      <c r="H315" s="123">
        <v>71336</v>
      </c>
      <c r="I315" s="123"/>
      <c r="J315" s="123">
        <v>70142</v>
      </c>
      <c r="K315" s="124"/>
    </row>
    <row r="316" spans="1:11" x14ac:dyDescent="0.25">
      <c r="A316" s="102" t="s">
        <v>0</v>
      </c>
      <c r="B316" s="103"/>
      <c r="C316" s="104"/>
      <c r="D316" s="107">
        <f>SUM(D314:D315)</f>
        <v>153385</v>
      </c>
      <c r="E316" s="108"/>
      <c r="F316" s="263">
        <f>SUM(F314:F315)</f>
        <v>141999</v>
      </c>
      <c r="G316" s="263"/>
      <c r="H316" s="263">
        <f>SUM(H314:H315)</f>
        <v>175992</v>
      </c>
      <c r="I316" s="263"/>
      <c r="J316" s="263">
        <f>SUM(J314:J315)</f>
        <v>167635</v>
      </c>
      <c r="K316" s="264"/>
    </row>
    <row r="317" spans="1:11" x14ac:dyDescent="0.25">
      <c r="A317" s="260" t="s">
        <v>146</v>
      </c>
      <c r="B317" s="260"/>
      <c r="C317" s="260"/>
      <c r="D317" s="260"/>
      <c r="E317" s="260"/>
      <c r="F317" s="260"/>
      <c r="G317" s="260"/>
      <c r="H317" s="260"/>
      <c r="I317" s="260"/>
      <c r="J317" s="260"/>
    </row>
    <row r="319" spans="1:11" ht="39" customHeight="1" x14ac:dyDescent="0.25">
      <c r="A319" s="147" t="s">
        <v>371</v>
      </c>
      <c r="B319" s="149"/>
      <c r="C319" s="29" t="s">
        <v>149</v>
      </c>
      <c r="D319" s="73">
        <v>2019</v>
      </c>
      <c r="E319" s="90"/>
      <c r="F319" s="119">
        <v>2020</v>
      </c>
      <c r="G319" s="119"/>
      <c r="H319" s="119">
        <v>2021</v>
      </c>
      <c r="I319" s="119"/>
      <c r="J319" s="119">
        <v>2022</v>
      </c>
      <c r="K319" s="120"/>
    </row>
    <row r="320" spans="1:11" x14ac:dyDescent="0.25">
      <c r="A320" s="109" t="s">
        <v>153</v>
      </c>
      <c r="B320" s="110"/>
      <c r="C320" s="30" t="s">
        <v>147</v>
      </c>
      <c r="D320" s="75">
        <v>46612</v>
      </c>
      <c r="E320" s="91"/>
      <c r="F320" s="123">
        <v>39955</v>
      </c>
      <c r="G320" s="123"/>
      <c r="H320" s="123">
        <v>46685</v>
      </c>
      <c r="I320" s="123"/>
      <c r="J320" s="123">
        <v>38909</v>
      </c>
      <c r="K320" s="124"/>
    </row>
    <row r="321" spans="1:11" x14ac:dyDescent="0.25">
      <c r="A321" s="261"/>
      <c r="B321" s="262"/>
      <c r="C321" s="30" t="s">
        <v>148</v>
      </c>
      <c r="D321" s="75">
        <v>27357</v>
      </c>
      <c r="E321" s="91"/>
      <c r="F321" s="123">
        <v>17474</v>
      </c>
      <c r="G321" s="123"/>
      <c r="H321" s="123">
        <v>25082</v>
      </c>
      <c r="I321" s="123"/>
      <c r="J321" s="123">
        <v>26471</v>
      </c>
      <c r="K321" s="124"/>
    </row>
    <row r="322" spans="1:11" x14ac:dyDescent="0.25">
      <c r="A322" s="31" t="s">
        <v>152</v>
      </c>
      <c r="B322" s="32"/>
      <c r="C322" s="32"/>
      <c r="D322" s="105">
        <v>73969</v>
      </c>
      <c r="E322" s="106"/>
      <c r="F322" s="258">
        <v>57429</v>
      </c>
      <c r="G322" s="258"/>
      <c r="H322" s="258">
        <v>71767</v>
      </c>
      <c r="I322" s="258"/>
      <c r="J322" s="258">
        <v>65380</v>
      </c>
      <c r="K322" s="259"/>
    </row>
    <row r="323" spans="1:11" x14ac:dyDescent="0.25">
      <c r="A323" s="109" t="s">
        <v>150</v>
      </c>
      <c r="B323" s="110"/>
      <c r="C323" s="30" t="s">
        <v>147</v>
      </c>
      <c r="D323" s="75">
        <v>39162</v>
      </c>
      <c r="E323" s="91"/>
      <c r="F323" s="123">
        <v>33984</v>
      </c>
      <c r="G323" s="123"/>
      <c r="H323" s="123">
        <v>42093</v>
      </c>
      <c r="I323" s="123"/>
      <c r="J323" s="123">
        <v>34629</v>
      </c>
      <c r="K323" s="124"/>
    </row>
    <row r="324" spans="1:11" x14ac:dyDescent="0.25">
      <c r="A324" s="261"/>
      <c r="B324" s="262"/>
      <c r="C324" s="30" t="s">
        <v>148</v>
      </c>
      <c r="D324" s="75">
        <v>56359</v>
      </c>
      <c r="E324" s="91"/>
      <c r="F324" s="123">
        <v>50233</v>
      </c>
      <c r="G324" s="123"/>
      <c r="H324" s="123">
        <v>56239</v>
      </c>
      <c r="I324" s="123"/>
      <c r="J324" s="123">
        <v>56889</v>
      </c>
      <c r="K324" s="124"/>
    </row>
    <row r="325" spans="1:11" x14ac:dyDescent="0.25">
      <c r="A325" s="33" t="s">
        <v>151</v>
      </c>
      <c r="B325" s="34"/>
      <c r="C325" s="34"/>
      <c r="D325" s="77">
        <v>95521</v>
      </c>
      <c r="E325" s="92"/>
      <c r="F325" s="256">
        <v>84217</v>
      </c>
      <c r="G325" s="256"/>
      <c r="H325" s="256">
        <v>98332</v>
      </c>
      <c r="I325" s="256"/>
      <c r="J325" s="256">
        <v>91518</v>
      </c>
      <c r="K325" s="257"/>
    </row>
    <row r="326" spans="1:11" x14ac:dyDescent="0.25">
      <c r="A326" s="260" t="s">
        <v>146</v>
      </c>
      <c r="B326" s="260"/>
      <c r="C326" s="260"/>
      <c r="D326" s="260"/>
      <c r="E326" s="260"/>
      <c r="F326" s="260"/>
      <c r="G326" s="260"/>
      <c r="H326" s="260"/>
      <c r="I326" s="260"/>
      <c r="J326" s="260"/>
    </row>
    <row r="328" spans="1:11" ht="20.100000000000001" customHeight="1" x14ac:dyDescent="0.25">
      <c r="A328" s="81" t="s">
        <v>372</v>
      </c>
      <c r="B328" s="82"/>
      <c r="C328" s="83"/>
      <c r="D328" s="73" t="s">
        <v>154</v>
      </c>
      <c r="E328" s="90"/>
      <c r="F328" s="73" t="s">
        <v>155</v>
      </c>
      <c r="G328" s="90"/>
      <c r="H328" s="73" t="s">
        <v>156</v>
      </c>
      <c r="I328" s="90"/>
      <c r="J328" s="73" t="s">
        <v>157</v>
      </c>
      <c r="K328" s="74"/>
    </row>
    <row r="329" spans="1:11" x14ac:dyDescent="0.25">
      <c r="A329" s="84" t="s">
        <v>158</v>
      </c>
      <c r="B329" s="85"/>
      <c r="C329" s="86"/>
      <c r="D329" s="75">
        <v>7066</v>
      </c>
      <c r="E329" s="91"/>
      <c r="F329" s="123">
        <v>401</v>
      </c>
      <c r="G329" s="123"/>
      <c r="H329" s="123">
        <v>206</v>
      </c>
      <c r="I329" s="123"/>
      <c r="J329" s="123">
        <v>288</v>
      </c>
      <c r="K329" s="124"/>
    </row>
    <row r="330" spans="1:11" x14ac:dyDescent="0.25">
      <c r="A330" s="99" t="s">
        <v>159</v>
      </c>
      <c r="B330" s="100"/>
      <c r="C330" s="101"/>
      <c r="D330" s="93">
        <v>73665</v>
      </c>
      <c r="E330" s="94"/>
      <c r="F330" s="121">
        <v>62887</v>
      </c>
      <c r="G330" s="121"/>
      <c r="H330" s="121">
        <v>77845</v>
      </c>
      <c r="I330" s="121"/>
      <c r="J330" s="121">
        <v>37030</v>
      </c>
      <c r="K330" s="122"/>
    </row>
    <row r="332" spans="1:11" ht="20.100000000000001" customHeight="1" x14ac:dyDescent="0.25">
      <c r="A332" s="81" t="s">
        <v>373</v>
      </c>
      <c r="B332" s="82"/>
      <c r="C332" s="83"/>
      <c r="D332" s="73">
        <v>2019</v>
      </c>
      <c r="E332" s="90"/>
      <c r="F332" s="73">
        <v>2020</v>
      </c>
      <c r="G332" s="90"/>
      <c r="H332" s="73">
        <v>2021</v>
      </c>
      <c r="I332" s="90"/>
      <c r="J332" s="73">
        <v>2022</v>
      </c>
      <c r="K332" s="74"/>
    </row>
    <row r="333" spans="1:11" x14ac:dyDescent="0.25">
      <c r="A333" s="84" t="s">
        <v>160</v>
      </c>
      <c r="B333" s="85"/>
      <c r="C333" s="86"/>
      <c r="D333" s="75">
        <f>7043+196</f>
        <v>7239</v>
      </c>
      <c r="E333" s="91"/>
      <c r="F333" s="123">
        <f>5203+353</f>
        <v>5556</v>
      </c>
      <c r="G333" s="123"/>
      <c r="H333" s="123">
        <f>5655+372</f>
        <v>6027</v>
      </c>
      <c r="I333" s="123"/>
      <c r="J333" s="123">
        <v>8050</v>
      </c>
      <c r="K333" s="124"/>
    </row>
    <row r="334" spans="1:11" x14ac:dyDescent="0.25">
      <c r="A334" s="84" t="s">
        <v>161</v>
      </c>
      <c r="B334" s="85"/>
      <c r="C334" s="86"/>
      <c r="D334" s="75">
        <f>204826+10398</f>
        <v>215224</v>
      </c>
      <c r="E334" s="91"/>
      <c r="F334" s="123">
        <f>263000+14474</f>
        <v>277474</v>
      </c>
      <c r="G334" s="123"/>
      <c r="H334" s="123">
        <f>287866+17538</f>
        <v>305404</v>
      </c>
      <c r="I334" s="123"/>
      <c r="J334" s="123">
        <v>427897</v>
      </c>
      <c r="K334" s="124"/>
    </row>
    <row r="335" spans="1:11" x14ac:dyDescent="0.25">
      <c r="A335" s="84" t="s">
        <v>162</v>
      </c>
      <c r="B335" s="85"/>
      <c r="C335" s="86"/>
      <c r="D335" s="75">
        <v>988</v>
      </c>
      <c r="E335" s="91"/>
      <c r="F335" s="123">
        <v>716</v>
      </c>
      <c r="G335" s="123"/>
      <c r="H335" s="123">
        <v>724</v>
      </c>
      <c r="I335" s="123"/>
      <c r="J335" s="123">
        <v>758</v>
      </c>
      <c r="K335" s="124"/>
    </row>
    <row r="336" spans="1:11" x14ac:dyDescent="0.25">
      <c r="A336" s="84" t="s">
        <v>163</v>
      </c>
      <c r="B336" s="85"/>
      <c r="C336" s="86"/>
      <c r="D336" s="75">
        <v>16</v>
      </c>
      <c r="E336" s="91"/>
      <c r="F336" s="123">
        <v>28</v>
      </c>
      <c r="G336" s="123"/>
      <c r="H336" s="123">
        <v>28</v>
      </c>
      <c r="I336" s="123"/>
      <c r="J336" s="123">
        <v>4</v>
      </c>
      <c r="K336" s="124"/>
    </row>
    <row r="337" spans="1:11" x14ac:dyDescent="0.25">
      <c r="A337" s="84" t="s">
        <v>164</v>
      </c>
      <c r="B337" s="85"/>
      <c r="C337" s="86"/>
      <c r="D337" s="75">
        <f>519+1500</f>
        <v>2019</v>
      </c>
      <c r="E337" s="91"/>
      <c r="F337" s="123">
        <f>619+1724</f>
        <v>2343</v>
      </c>
      <c r="G337" s="123"/>
      <c r="H337" s="123">
        <f>1907+3117</f>
        <v>5024</v>
      </c>
      <c r="I337" s="123"/>
      <c r="J337" s="123">
        <v>1660</v>
      </c>
      <c r="K337" s="124"/>
    </row>
    <row r="338" spans="1:11" x14ac:dyDescent="0.25">
      <c r="A338" s="84" t="s">
        <v>165</v>
      </c>
      <c r="B338" s="85"/>
      <c r="C338" s="86"/>
      <c r="D338" s="75">
        <v>990</v>
      </c>
      <c r="E338" s="91"/>
      <c r="F338" s="123">
        <v>674</v>
      </c>
      <c r="G338" s="123"/>
      <c r="H338" s="123">
        <v>723</v>
      </c>
      <c r="I338" s="123"/>
      <c r="J338" s="123">
        <v>707</v>
      </c>
      <c r="K338" s="124"/>
    </row>
    <row r="339" spans="1:11" x14ac:dyDescent="0.25">
      <c r="A339" s="84" t="s">
        <v>166</v>
      </c>
      <c r="B339" s="85"/>
      <c r="C339" s="86"/>
      <c r="D339" s="75">
        <v>1390</v>
      </c>
      <c r="E339" s="91"/>
      <c r="F339" s="123">
        <v>1299</v>
      </c>
      <c r="G339" s="123"/>
      <c r="H339" s="123">
        <v>1974</v>
      </c>
      <c r="I339" s="123"/>
      <c r="J339" s="123">
        <v>1203</v>
      </c>
      <c r="K339" s="124"/>
    </row>
    <row r="340" spans="1:11" x14ac:dyDescent="0.25">
      <c r="A340" s="84" t="s">
        <v>167</v>
      </c>
      <c r="B340" s="85"/>
      <c r="C340" s="86"/>
      <c r="D340" s="75">
        <v>3</v>
      </c>
      <c r="E340" s="91"/>
      <c r="F340" s="123">
        <v>9</v>
      </c>
      <c r="G340" s="123"/>
      <c r="H340" s="123">
        <v>5</v>
      </c>
      <c r="I340" s="123"/>
      <c r="J340" s="123">
        <v>1</v>
      </c>
      <c r="K340" s="124"/>
    </row>
    <row r="341" spans="1:11" x14ac:dyDescent="0.25">
      <c r="A341" s="99" t="s">
        <v>168</v>
      </c>
      <c r="B341" s="100"/>
      <c r="C341" s="101"/>
      <c r="D341" s="93">
        <v>6</v>
      </c>
      <c r="E341" s="94"/>
      <c r="F341" s="121"/>
      <c r="G341" s="121"/>
      <c r="H341" s="121"/>
      <c r="I341" s="121"/>
      <c r="J341" s="121"/>
      <c r="K341" s="122"/>
    </row>
    <row r="342" spans="1:11" x14ac:dyDescent="0.25">
      <c r="A342" s="260" t="s">
        <v>379</v>
      </c>
      <c r="B342" s="260"/>
      <c r="C342" s="260"/>
      <c r="D342" s="260"/>
      <c r="E342" s="260"/>
      <c r="F342" s="260"/>
      <c r="G342" s="260"/>
      <c r="H342" s="260"/>
      <c r="I342" s="260"/>
      <c r="J342" s="260"/>
    </row>
    <row r="344" spans="1:11" ht="20.100000000000001" customHeight="1" x14ac:dyDescent="0.25">
      <c r="A344" s="81" t="s">
        <v>374</v>
      </c>
      <c r="B344" s="82"/>
      <c r="C344" s="83"/>
      <c r="D344" s="73">
        <v>2019</v>
      </c>
      <c r="E344" s="90"/>
      <c r="F344" s="73">
        <v>2020</v>
      </c>
      <c r="G344" s="90"/>
      <c r="H344" s="73">
        <v>2021</v>
      </c>
      <c r="I344" s="90"/>
      <c r="J344" s="73">
        <v>2022</v>
      </c>
      <c r="K344" s="74"/>
    </row>
    <row r="345" spans="1:11" x14ac:dyDescent="0.25">
      <c r="A345" s="84" t="s">
        <v>169</v>
      </c>
      <c r="B345" s="85"/>
      <c r="C345" s="86"/>
      <c r="D345" s="75">
        <v>22893</v>
      </c>
      <c r="E345" s="91"/>
      <c r="F345" s="123">
        <v>21303</v>
      </c>
      <c r="G345" s="123"/>
      <c r="H345" s="123">
        <v>22366</v>
      </c>
      <c r="I345" s="123"/>
      <c r="J345" s="123">
        <v>22578</v>
      </c>
      <c r="K345" s="124"/>
    </row>
    <row r="346" spans="1:11" x14ac:dyDescent="0.25">
      <c r="A346" s="84" t="s">
        <v>170</v>
      </c>
      <c r="B346" s="85"/>
      <c r="C346" s="86"/>
      <c r="D346" s="75">
        <v>16473</v>
      </c>
      <c r="E346" s="91"/>
      <c r="F346" s="123">
        <v>9242</v>
      </c>
      <c r="G346" s="123"/>
      <c r="H346" s="123">
        <v>11837</v>
      </c>
      <c r="I346" s="123"/>
      <c r="J346" s="123">
        <v>13427</v>
      </c>
      <c r="K346" s="124"/>
    </row>
    <row r="347" spans="1:11" x14ac:dyDescent="0.25">
      <c r="A347" s="84" t="s">
        <v>171</v>
      </c>
      <c r="B347" s="85"/>
      <c r="C347" s="86"/>
      <c r="D347" s="75">
        <v>5465</v>
      </c>
      <c r="E347" s="91"/>
      <c r="F347" s="123">
        <v>3396</v>
      </c>
      <c r="G347" s="123"/>
      <c r="H347" s="123">
        <v>5792</v>
      </c>
      <c r="I347" s="123"/>
      <c r="J347" s="123">
        <v>5092</v>
      </c>
      <c r="K347" s="124"/>
    </row>
    <row r="348" spans="1:11" x14ac:dyDescent="0.25">
      <c r="A348" s="84" t="s">
        <v>172</v>
      </c>
      <c r="B348" s="85"/>
      <c r="C348" s="86"/>
      <c r="D348" s="75">
        <v>6123</v>
      </c>
      <c r="E348" s="91"/>
      <c r="F348" s="123">
        <v>7081</v>
      </c>
      <c r="G348" s="123"/>
      <c r="H348" s="123">
        <v>4858</v>
      </c>
      <c r="I348" s="123"/>
      <c r="J348" s="123">
        <v>8115</v>
      </c>
      <c r="K348" s="124"/>
    </row>
    <row r="349" spans="1:11" x14ac:dyDescent="0.25">
      <c r="A349" s="99" t="s">
        <v>173</v>
      </c>
      <c r="B349" s="100"/>
      <c r="C349" s="101"/>
      <c r="D349" s="93">
        <v>5500</v>
      </c>
      <c r="E349" s="94"/>
      <c r="F349" s="121">
        <v>4572</v>
      </c>
      <c r="G349" s="121"/>
      <c r="H349" s="121">
        <v>6070</v>
      </c>
      <c r="I349" s="121"/>
      <c r="J349" s="121">
        <v>4834</v>
      </c>
      <c r="K349" s="122"/>
    </row>
    <row r="350" spans="1:11" x14ac:dyDescent="0.25">
      <c r="A350" s="260" t="s">
        <v>174</v>
      </c>
      <c r="B350" s="260"/>
      <c r="C350" s="260"/>
      <c r="D350" s="260"/>
      <c r="E350" s="260"/>
      <c r="F350" s="260"/>
      <c r="G350" s="260"/>
      <c r="H350" s="260"/>
      <c r="I350" s="260"/>
      <c r="J350" s="260"/>
    </row>
    <row r="352" spans="1:11" ht="20.100000000000001" customHeight="1" x14ac:dyDescent="0.25">
      <c r="A352" s="81" t="s">
        <v>395</v>
      </c>
      <c r="B352" s="82"/>
      <c r="C352" s="83"/>
      <c r="D352" s="73">
        <v>2019</v>
      </c>
      <c r="E352" s="90"/>
      <c r="F352" s="119">
        <v>2020</v>
      </c>
      <c r="G352" s="119"/>
      <c r="H352" s="119">
        <v>2021</v>
      </c>
      <c r="I352" s="119"/>
      <c r="J352" s="119">
        <v>2022</v>
      </c>
      <c r="K352" s="120"/>
    </row>
    <row r="353" spans="1:11" x14ac:dyDescent="0.25">
      <c r="A353" s="84" t="s">
        <v>328</v>
      </c>
      <c r="B353" s="85"/>
      <c r="C353" s="86"/>
      <c r="D353" s="75">
        <v>6388967</v>
      </c>
      <c r="E353" s="91"/>
      <c r="F353" s="123">
        <v>4274069</v>
      </c>
      <c r="G353" s="123"/>
      <c r="H353" s="123">
        <v>3106116</v>
      </c>
      <c r="I353" s="123"/>
      <c r="J353" s="123">
        <v>4032851</v>
      </c>
      <c r="K353" s="124"/>
    </row>
    <row r="354" spans="1:11" x14ac:dyDescent="0.25">
      <c r="A354" s="84" t="s">
        <v>325</v>
      </c>
      <c r="B354" s="85"/>
      <c r="C354" s="86"/>
      <c r="D354" s="75">
        <v>6316344</v>
      </c>
      <c r="E354" s="91"/>
      <c r="F354" s="123">
        <v>6291510</v>
      </c>
      <c r="G354" s="123"/>
      <c r="H354" s="123">
        <v>7939261</v>
      </c>
      <c r="I354" s="123"/>
      <c r="J354" s="123">
        <v>946222</v>
      </c>
      <c r="K354" s="124"/>
    </row>
    <row r="355" spans="1:11" x14ac:dyDescent="0.25">
      <c r="A355" s="84" t="s">
        <v>326</v>
      </c>
      <c r="B355" s="85"/>
      <c r="C355" s="86"/>
      <c r="D355" s="75">
        <v>3648126</v>
      </c>
      <c r="E355" s="91"/>
      <c r="F355" s="123">
        <v>2027455</v>
      </c>
      <c r="G355" s="123"/>
      <c r="H355" s="123">
        <v>1025498</v>
      </c>
      <c r="I355" s="123"/>
      <c r="J355" s="123">
        <v>615519</v>
      </c>
      <c r="K355" s="124"/>
    </row>
    <row r="356" spans="1:11" x14ac:dyDescent="0.25">
      <c r="A356" s="84" t="s">
        <v>327</v>
      </c>
      <c r="B356" s="85"/>
      <c r="C356" s="86"/>
      <c r="D356" s="75">
        <v>31719</v>
      </c>
      <c r="E356" s="91"/>
      <c r="F356" s="123">
        <v>65068</v>
      </c>
      <c r="G356" s="123"/>
      <c r="H356" s="123">
        <v>85753</v>
      </c>
      <c r="I356" s="123"/>
      <c r="J356" s="123">
        <v>27279</v>
      </c>
      <c r="K356" s="124"/>
    </row>
    <row r="357" spans="1:11" x14ac:dyDescent="0.25">
      <c r="A357" s="116" t="s">
        <v>396</v>
      </c>
      <c r="B357" s="117"/>
      <c r="C357" s="118"/>
      <c r="D357" s="105">
        <f>SUM(D353:D356)</f>
        <v>16385156</v>
      </c>
      <c r="E357" s="106"/>
      <c r="F357" s="258">
        <f t="shared" ref="F357:J357" si="31">SUM(F353:F356)</f>
        <v>12658102</v>
      </c>
      <c r="G357" s="258"/>
      <c r="H357" s="258">
        <f t="shared" si="31"/>
        <v>12156628</v>
      </c>
      <c r="I357" s="258"/>
      <c r="J357" s="258">
        <f t="shared" si="31"/>
        <v>5621871</v>
      </c>
      <c r="K357" s="259"/>
    </row>
    <row r="358" spans="1:11" x14ac:dyDescent="0.25">
      <c r="A358" s="87" t="s">
        <v>343</v>
      </c>
      <c r="B358" s="88"/>
      <c r="C358" s="89"/>
      <c r="D358" s="77">
        <v>12952646</v>
      </c>
      <c r="E358" s="92"/>
      <c r="F358" s="256">
        <v>12899995</v>
      </c>
      <c r="G358" s="256"/>
      <c r="H358" s="256">
        <v>2109181</v>
      </c>
      <c r="I358" s="256"/>
      <c r="J358" s="256">
        <v>5685521</v>
      </c>
      <c r="K358" s="257"/>
    </row>
    <row r="360" spans="1:11" ht="36" x14ac:dyDescent="0.25">
      <c r="A360" s="1" t="s">
        <v>383</v>
      </c>
    </row>
    <row r="362" spans="1:11" ht="20.100000000000001" customHeight="1" x14ac:dyDescent="0.25">
      <c r="A362" s="81" t="s">
        <v>382</v>
      </c>
      <c r="B362" s="82"/>
      <c r="C362" s="82"/>
      <c r="D362" s="82"/>
      <c r="E362" s="82"/>
      <c r="F362" s="82"/>
      <c r="G362" s="82"/>
      <c r="H362" s="82"/>
      <c r="I362" s="83"/>
      <c r="J362" s="73">
        <v>2022</v>
      </c>
      <c r="K362" s="74"/>
    </row>
    <row r="363" spans="1:11" x14ac:dyDescent="0.25">
      <c r="A363" s="84" t="s">
        <v>217</v>
      </c>
      <c r="B363" s="85"/>
      <c r="C363" s="85"/>
      <c r="D363" s="85"/>
      <c r="E363" s="85"/>
      <c r="F363" s="85"/>
      <c r="G363" s="85"/>
      <c r="H363" s="85"/>
      <c r="I363" s="86"/>
      <c r="J363" s="75">
        <v>128</v>
      </c>
      <c r="K363" s="76"/>
    </row>
    <row r="364" spans="1:11" x14ac:dyDescent="0.25">
      <c r="A364" s="84" t="s">
        <v>216</v>
      </c>
      <c r="B364" s="85"/>
      <c r="C364" s="85"/>
      <c r="D364" s="85"/>
      <c r="E364" s="85"/>
      <c r="F364" s="85"/>
      <c r="G364" s="85"/>
      <c r="H364" s="85"/>
      <c r="I364" s="86"/>
      <c r="J364" s="75">
        <v>46</v>
      </c>
      <c r="K364" s="76"/>
    </row>
    <row r="365" spans="1:11" x14ac:dyDescent="0.25">
      <c r="A365" s="84" t="s">
        <v>215</v>
      </c>
      <c r="B365" s="85"/>
      <c r="C365" s="85"/>
      <c r="D365" s="85"/>
      <c r="E365" s="85"/>
      <c r="F365" s="85"/>
      <c r="G365" s="85"/>
      <c r="H365" s="85"/>
      <c r="I365" s="86"/>
      <c r="J365" s="75">
        <v>89</v>
      </c>
      <c r="K365" s="76"/>
    </row>
    <row r="366" spans="1:11" x14ac:dyDescent="0.25">
      <c r="A366" s="84" t="s">
        <v>214</v>
      </c>
      <c r="B366" s="85"/>
      <c r="C366" s="85"/>
      <c r="D366" s="85"/>
      <c r="E366" s="85"/>
      <c r="F366" s="85"/>
      <c r="G366" s="85"/>
      <c r="H366" s="85"/>
      <c r="I366" s="86"/>
      <c r="J366" s="75">
        <v>9</v>
      </c>
      <c r="K366" s="76"/>
    </row>
    <row r="367" spans="1:11" x14ac:dyDescent="0.25">
      <c r="A367" s="95" t="s">
        <v>213</v>
      </c>
      <c r="B367" s="96"/>
      <c r="C367" s="96"/>
      <c r="D367" s="96"/>
      <c r="E367" s="96"/>
      <c r="F367" s="96"/>
      <c r="G367" s="96"/>
      <c r="H367" s="96"/>
      <c r="I367" s="97"/>
      <c r="J367" s="79">
        <f>SUM(J363:J366)</f>
        <v>272</v>
      </c>
      <c r="K367" s="80"/>
    </row>
    <row r="369" spans="1:11" ht="20.100000000000001" customHeight="1" x14ac:dyDescent="0.25">
      <c r="A369" s="81" t="s">
        <v>212</v>
      </c>
      <c r="B369" s="82"/>
      <c r="C369" s="82"/>
      <c r="D369" s="82"/>
      <c r="E369" s="82"/>
      <c r="F369" s="82"/>
      <c r="G369" s="82"/>
      <c r="H369" s="82"/>
      <c r="I369" s="83"/>
      <c r="J369" s="73">
        <v>2022</v>
      </c>
      <c r="K369" s="74"/>
    </row>
    <row r="370" spans="1:11" x14ac:dyDescent="0.25">
      <c r="A370" s="84" t="s">
        <v>211</v>
      </c>
      <c r="B370" s="85"/>
      <c r="C370" s="85"/>
      <c r="D370" s="85"/>
      <c r="E370" s="85"/>
      <c r="F370" s="85"/>
      <c r="G370" s="85"/>
      <c r="H370" s="85"/>
      <c r="I370" s="86"/>
      <c r="J370" s="75">
        <v>413249</v>
      </c>
      <c r="K370" s="76"/>
    </row>
    <row r="371" spans="1:11" x14ac:dyDescent="0.25">
      <c r="A371" s="84" t="s">
        <v>210</v>
      </c>
      <c r="B371" s="85"/>
      <c r="C371" s="85"/>
      <c r="D371" s="85"/>
      <c r="E371" s="85"/>
      <c r="F371" s="85"/>
      <c r="G371" s="85"/>
      <c r="H371" s="85"/>
      <c r="I371" s="86"/>
      <c r="J371" s="75">
        <v>935288</v>
      </c>
      <c r="K371" s="76"/>
    </row>
    <row r="372" spans="1:11" x14ac:dyDescent="0.25">
      <c r="A372" s="84" t="s">
        <v>209</v>
      </c>
      <c r="B372" s="85"/>
      <c r="C372" s="85"/>
      <c r="D372" s="85"/>
      <c r="E372" s="85"/>
      <c r="F372" s="85"/>
      <c r="G372" s="85"/>
      <c r="H372" s="85"/>
      <c r="I372" s="86"/>
      <c r="J372" s="75">
        <v>684671</v>
      </c>
      <c r="K372" s="76"/>
    </row>
    <row r="373" spans="1:11" x14ac:dyDescent="0.25">
      <c r="A373" s="95" t="s">
        <v>208</v>
      </c>
      <c r="B373" s="96"/>
      <c r="C373" s="96"/>
      <c r="D373" s="96"/>
      <c r="E373" s="96"/>
      <c r="F373" s="96"/>
      <c r="G373" s="96"/>
      <c r="H373" s="96"/>
      <c r="I373" s="97"/>
      <c r="J373" s="79">
        <f>SUM(J370:JK372)</f>
        <v>2033208</v>
      </c>
      <c r="K373" s="80"/>
    </row>
    <row r="375" spans="1:11" ht="20.100000000000001" customHeight="1" x14ac:dyDescent="0.25">
      <c r="A375" s="81" t="s">
        <v>375</v>
      </c>
      <c r="B375" s="82"/>
      <c r="C375" s="83"/>
      <c r="D375" s="73">
        <v>2019</v>
      </c>
      <c r="E375" s="90"/>
      <c r="F375" s="73">
        <v>2020</v>
      </c>
      <c r="G375" s="90"/>
      <c r="H375" s="73">
        <v>2021</v>
      </c>
      <c r="I375" s="90"/>
      <c r="J375" s="73">
        <v>2022</v>
      </c>
      <c r="K375" s="74"/>
    </row>
    <row r="376" spans="1:11" x14ac:dyDescent="0.25">
      <c r="A376" s="84" t="s">
        <v>339</v>
      </c>
      <c r="B376" s="85"/>
      <c r="C376" s="86"/>
      <c r="D376" s="75">
        <v>6903396</v>
      </c>
      <c r="E376" s="91"/>
      <c r="F376" s="75">
        <v>8118552</v>
      </c>
      <c r="G376" s="91"/>
      <c r="H376" s="75">
        <v>8809195</v>
      </c>
      <c r="I376" s="91"/>
      <c r="J376" s="75">
        <v>9404593</v>
      </c>
      <c r="K376" s="76"/>
    </row>
    <row r="377" spans="1:11" x14ac:dyDescent="0.25">
      <c r="A377" s="84" t="s">
        <v>338</v>
      </c>
      <c r="B377" s="85"/>
      <c r="C377" s="86"/>
      <c r="D377" s="75">
        <v>3789</v>
      </c>
      <c r="E377" s="91"/>
      <c r="F377" s="75">
        <v>4072</v>
      </c>
      <c r="G377" s="91"/>
      <c r="H377" s="75">
        <v>4447</v>
      </c>
      <c r="I377" s="91"/>
      <c r="J377" s="75">
        <v>5800</v>
      </c>
      <c r="K377" s="76"/>
    </row>
    <row r="378" spans="1:11" x14ac:dyDescent="0.25">
      <c r="A378" s="99" t="s">
        <v>337</v>
      </c>
      <c r="B378" s="100"/>
      <c r="C378" s="101"/>
      <c r="D378" s="93">
        <v>267332</v>
      </c>
      <c r="E378" s="94"/>
      <c r="F378" s="93">
        <v>413332</v>
      </c>
      <c r="G378" s="94"/>
      <c r="H378" s="93">
        <v>361883</v>
      </c>
      <c r="I378" s="94"/>
      <c r="J378" s="93">
        <v>410814</v>
      </c>
      <c r="K378" s="98"/>
    </row>
    <row r="380" spans="1:11" ht="36" x14ac:dyDescent="0.25">
      <c r="A380" s="1" t="s">
        <v>384</v>
      </c>
    </row>
    <row r="382" spans="1:11" ht="20.100000000000001" customHeight="1" x14ac:dyDescent="0.25">
      <c r="A382" s="81" t="s">
        <v>398</v>
      </c>
      <c r="B382" s="82"/>
      <c r="C382" s="83"/>
      <c r="D382" s="73">
        <v>2019</v>
      </c>
      <c r="E382" s="90"/>
      <c r="F382" s="73">
        <v>2020</v>
      </c>
      <c r="G382" s="90"/>
      <c r="H382" s="73">
        <v>2021</v>
      </c>
      <c r="I382" s="90"/>
      <c r="J382" s="73">
        <v>2022</v>
      </c>
      <c r="K382" s="74"/>
    </row>
    <row r="383" spans="1:11" x14ac:dyDescent="0.25">
      <c r="A383" s="84" t="s">
        <v>34</v>
      </c>
      <c r="B383" s="85"/>
      <c r="C383" s="86"/>
      <c r="D383" s="75">
        <v>519</v>
      </c>
      <c r="E383" s="91"/>
      <c r="F383" s="75">
        <v>220</v>
      </c>
      <c r="G383" s="91"/>
      <c r="H383" s="75">
        <v>258</v>
      </c>
      <c r="I383" s="91"/>
      <c r="J383" s="75">
        <v>236</v>
      </c>
      <c r="K383" s="76"/>
    </row>
    <row r="384" spans="1:11" x14ac:dyDescent="0.25">
      <c r="A384" s="84" t="s">
        <v>35</v>
      </c>
      <c r="B384" s="85"/>
      <c r="C384" s="86"/>
      <c r="D384" s="75">
        <v>241</v>
      </c>
      <c r="E384" s="91"/>
      <c r="F384" s="75">
        <v>99</v>
      </c>
      <c r="G384" s="91"/>
      <c r="H384" s="75">
        <v>119</v>
      </c>
      <c r="I384" s="91"/>
      <c r="J384" s="75">
        <v>224</v>
      </c>
      <c r="K384" s="76"/>
    </row>
    <row r="385" spans="1:11" x14ac:dyDescent="0.25">
      <c r="A385" s="87" t="s">
        <v>0</v>
      </c>
      <c r="B385" s="88"/>
      <c r="C385" s="89"/>
      <c r="D385" s="77">
        <f>SUM(D383:D384)</f>
        <v>760</v>
      </c>
      <c r="E385" s="92"/>
      <c r="F385" s="77">
        <f t="shared" ref="F385" si="32">SUM(F383:F384)</f>
        <v>319</v>
      </c>
      <c r="G385" s="92"/>
      <c r="H385" s="77">
        <f t="shared" ref="H385" si="33">SUM(H383:H384)</f>
        <v>377</v>
      </c>
      <c r="I385" s="92"/>
      <c r="J385" s="77">
        <f t="shared" ref="J385" si="34">SUM(J383:J384)</f>
        <v>460</v>
      </c>
      <c r="K385" s="78"/>
    </row>
    <row r="387" spans="1:11" x14ac:dyDescent="0.25">
      <c r="A387" s="246" t="s">
        <v>385</v>
      </c>
      <c r="B387" s="247"/>
      <c r="C387" s="247"/>
      <c r="D387" s="241">
        <v>2019</v>
      </c>
      <c r="E387" s="241"/>
      <c r="F387" s="241">
        <v>2020</v>
      </c>
      <c r="G387" s="241"/>
      <c r="H387" s="241">
        <v>2021</v>
      </c>
      <c r="I387" s="241"/>
      <c r="J387" s="241">
        <v>2022</v>
      </c>
      <c r="K387" s="242"/>
    </row>
    <row r="388" spans="1:11" x14ac:dyDescent="0.25">
      <c r="A388" s="35" t="s">
        <v>36</v>
      </c>
      <c r="B388" s="243" t="s">
        <v>37</v>
      </c>
      <c r="C388" s="244"/>
      <c r="D388" s="36" t="s">
        <v>38</v>
      </c>
      <c r="E388" s="36" t="s">
        <v>39</v>
      </c>
      <c r="F388" s="36" t="s">
        <v>38</v>
      </c>
      <c r="G388" s="36" t="s">
        <v>39</v>
      </c>
      <c r="H388" s="36" t="s">
        <v>38</v>
      </c>
      <c r="I388" s="36" t="s">
        <v>39</v>
      </c>
      <c r="J388" s="36" t="s">
        <v>38</v>
      </c>
      <c r="K388" s="37" t="s">
        <v>39</v>
      </c>
    </row>
    <row r="389" spans="1:11" x14ac:dyDescent="0.25">
      <c r="A389" s="61" t="s">
        <v>40</v>
      </c>
      <c r="B389" s="138"/>
      <c r="C389" s="138"/>
      <c r="D389" s="38">
        <v>1503</v>
      </c>
      <c r="E389" s="39">
        <v>1455.1232500000006</v>
      </c>
      <c r="F389" s="38">
        <v>1473</v>
      </c>
      <c r="G389" s="39">
        <v>1444.56</v>
      </c>
      <c r="H389" s="38">
        <v>1444</v>
      </c>
      <c r="I389" s="39">
        <v>1409.11</v>
      </c>
      <c r="J389" s="38">
        <v>1422</v>
      </c>
      <c r="K389" s="40">
        <v>1382.8309166666677</v>
      </c>
    </row>
    <row r="390" spans="1:11" x14ac:dyDescent="0.25">
      <c r="A390" s="61" t="s">
        <v>41</v>
      </c>
      <c r="B390" s="138"/>
      <c r="C390" s="138"/>
      <c r="D390" s="38">
        <v>611</v>
      </c>
      <c r="E390" s="39">
        <v>571.7149166666668</v>
      </c>
      <c r="F390" s="38">
        <v>643</v>
      </c>
      <c r="G390" s="39">
        <v>601.75</v>
      </c>
      <c r="H390" s="38">
        <v>638</v>
      </c>
      <c r="I390" s="39">
        <v>616.66</v>
      </c>
      <c r="J390" s="38">
        <v>659</v>
      </c>
      <c r="K390" s="40">
        <v>632.46266666666668</v>
      </c>
    </row>
    <row r="391" spans="1:11" x14ac:dyDescent="0.25">
      <c r="A391" s="61" t="s">
        <v>42</v>
      </c>
      <c r="B391" s="63"/>
      <c r="C391" s="63"/>
      <c r="D391" s="38">
        <v>181</v>
      </c>
      <c r="E391" s="39">
        <v>120.79066666666661</v>
      </c>
      <c r="F391" s="38">
        <v>172</v>
      </c>
      <c r="G391" s="39">
        <v>114.28</v>
      </c>
      <c r="H391" s="38">
        <v>169</v>
      </c>
      <c r="I391" s="39">
        <v>112.37</v>
      </c>
      <c r="J391" s="38">
        <v>182</v>
      </c>
      <c r="K391" s="40">
        <v>107.07974999999998</v>
      </c>
    </row>
    <row r="392" spans="1:11" x14ac:dyDescent="0.25">
      <c r="A392" s="61" t="s">
        <v>424</v>
      </c>
      <c r="B392" s="245"/>
      <c r="C392" s="245"/>
      <c r="D392" s="41">
        <f t="shared" ref="D392:K392" si="35">+D389+D390+D391</f>
        <v>2295</v>
      </c>
      <c r="E392" s="42">
        <f t="shared" si="35"/>
        <v>2147.6288333333341</v>
      </c>
      <c r="F392" s="41">
        <f t="shared" si="35"/>
        <v>2288</v>
      </c>
      <c r="G392" s="42">
        <f t="shared" si="35"/>
        <v>2160.59</v>
      </c>
      <c r="H392" s="41">
        <f t="shared" si="35"/>
        <v>2251</v>
      </c>
      <c r="I392" s="42">
        <f t="shared" si="35"/>
        <v>2138.14</v>
      </c>
      <c r="J392" s="41">
        <f t="shared" si="35"/>
        <v>2263</v>
      </c>
      <c r="K392" s="43">
        <f t="shared" si="35"/>
        <v>2122.3733333333344</v>
      </c>
    </row>
    <row r="393" spans="1:11" x14ac:dyDescent="0.25">
      <c r="A393" s="61" t="s">
        <v>425</v>
      </c>
      <c r="B393" s="138"/>
      <c r="C393" s="138"/>
      <c r="D393" s="38">
        <v>5</v>
      </c>
      <c r="E393" s="39">
        <v>6.4</v>
      </c>
      <c r="F393" s="38">
        <v>5</v>
      </c>
      <c r="G393" s="39">
        <v>6.31</v>
      </c>
      <c r="H393" s="38">
        <v>12</v>
      </c>
      <c r="I393" s="39">
        <v>15.42</v>
      </c>
      <c r="J393" s="38">
        <v>14</v>
      </c>
      <c r="K393" s="40">
        <v>12.07</v>
      </c>
    </row>
    <row r="394" spans="1:11" x14ac:dyDescent="0.25">
      <c r="A394" s="95" t="s">
        <v>67</v>
      </c>
      <c r="B394" s="96"/>
      <c r="C394" s="97"/>
      <c r="D394" s="66">
        <f>D392+D393</f>
        <v>2300</v>
      </c>
      <c r="E394" s="67">
        <f t="shared" ref="E394:K394" si="36">E392+E393</f>
        <v>2154.0288333333342</v>
      </c>
      <c r="F394" s="66">
        <f t="shared" si="36"/>
        <v>2293</v>
      </c>
      <c r="G394" s="67">
        <f t="shared" si="36"/>
        <v>2166.9</v>
      </c>
      <c r="H394" s="66">
        <f t="shared" si="36"/>
        <v>2263</v>
      </c>
      <c r="I394" s="67">
        <f t="shared" si="36"/>
        <v>2153.56</v>
      </c>
      <c r="J394" s="66">
        <f t="shared" si="36"/>
        <v>2277</v>
      </c>
      <c r="K394" s="68">
        <f t="shared" si="36"/>
        <v>2134.4433333333345</v>
      </c>
    </row>
    <row r="395" spans="1:11" x14ac:dyDescent="0.25">
      <c r="A395" s="5" t="s">
        <v>399</v>
      </c>
    </row>
    <row r="397" spans="1:11" x14ac:dyDescent="0.25">
      <c r="A397" s="249" t="s">
        <v>43</v>
      </c>
      <c r="B397" s="250"/>
      <c r="C397" s="250"/>
      <c r="D397" s="250"/>
      <c r="E397" s="250"/>
      <c r="F397" s="44">
        <v>2020</v>
      </c>
      <c r="G397" s="44"/>
      <c r="H397" s="253">
        <v>2021</v>
      </c>
      <c r="I397" s="253"/>
      <c r="J397" s="253">
        <v>2022</v>
      </c>
      <c r="K397" s="254"/>
    </row>
    <row r="398" spans="1:11" x14ac:dyDescent="0.25">
      <c r="A398" s="251"/>
      <c r="B398" s="252"/>
      <c r="C398" s="252"/>
      <c r="D398" s="252"/>
      <c r="E398" s="252"/>
      <c r="F398" s="22" t="s">
        <v>400</v>
      </c>
      <c r="G398" s="22" t="s">
        <v>45</v>
      </c>
      <c r="H398" s="22" t="s">
        <v>44</v>
      </c>
      <c r="I398" s="22" t="s">
        <v>45</v>
      </c>
      <c r="J398" s="22" t="s">
        <v>44</v>
      </c>
      <c r="K398" s="23" t="s">
        <v>45</v>
      </c>
    </row>
    <row r="399" spans="1:11" x14ac:dyDescent="0.25">
      <c r="A399" s="137" t="s">
        <v>46</v>
      </c>
      <c r="B399" s="138"/>
      <c r="C399" s="138"/>
      <c r="D399" s="138"/>
      <c r="E399" s="138"/>
      <c r="F399" s="15">
        <v>160</v>
      </c>
      <c r="G399" s="39">
        <v>66</v>
      </c>
      <c r="H399" s="15">
        <v>257</v>
      </c>
      <c r="I399" s="39">
        <v>126.2</v>
      </c>
      <c r="J399" s="15">
        <v>438</v>
      </c>
      <c r="K399" s="40">
        <v>297.66666670000001</v>
      </c>
    </row>
    <row r="400" spans="1:11" x14ac:dyDescent="0.25">
      <c r="A400" s="137" t="s">
        <v>47</v>
      </c>
      <c r="B400" s="138"/>
      <c r="C400" s="138"/>
      <c r="D400" s="138"/>
      <c r="E400" s="138"/>
      <c r="F400" s="15">
        <v>20</v>
      </c>
      <c r="G400" s="39">
        <v>26.5</v>
      </c>
      <c r="H400" s="15">
        <v>98</v>
      </c>
      <c r="I400" s="39">
        <v>92</v>
      </c>
      <c r="J400" s="15">
        <v>23</v>
      </c>
      <c r="K400" s="40">
        <v>15.9166667</v>
      </c>
    </row>
    <row r="401" spans="1:11" x14ac:dyDescent="0.25">
      <c r="A401" s="137" t="s">
        <v>48</v>
      </c>
      <c r="B401" s="138"/>
      <c r="C401" s="138"/>
      <c r="D401" s="138"/>
      <c r="E401" s="138"/>
      <c r="F401" s="15">
        <v>117</v>
      </c>
      <c r="G401" s="39">
        <v>183.8</v>
      </c>
      <c r="H401" s="15">
        <v>239</v>
      </c>
      <c r="I401" s="39">
        <v>333.7</v>
      </c>
      <c r="J401" s="15">
        <v>258</v>
      </c>
      <c r="K401" s="40">
        <v>389.83333340000001</v>
      </c>
    </row>
    <row r="402" spans="1:11" x14ac:dyDescent="0.25">
      <c r="A402" s="137" t="s">
        <v>49</v>
      </c>
      <c r="B402" s="138"/>
      <c r="C402" s="138"/>
      <c r="D402" s="138"/>
      <c r="E402" s="138"/>
      <c r="F402" s="15">
        <v>1</v>
      </c>
      <c r="G402" s="39">
        <v>5</v>
      </c>
      <c r="H402" s="15">
        <v>5</v>
      </c>
      <c r="I402" s="39">
        <v>11.2</v>
      </c>
      <c r="J402" s="15">
        <v>4</v>
      </c>
      <c r="K402" s="40">
        <v>12</v>
      </c>
    </row>
    <row r="403" spans="1:11" x14ac:dyDescent="0.25">
      <c r="A403" s="137" t="s">
        <v>50</v>
      </c>
      <c r="B403" s="138"/>
      <c r="C403" s="138"/>
      <c r="D403" s="138"/>
      <c r="E403" s="138"/>
      <c r="F403" s="15">
        <v>273</v>
      </c>
      <c r="G403" s="39">
        <v>192.5</v>
      </c>
      <c r="H403" s="15">
        <v>494</v>
      </c>
      <c r="I403" s="39">
        <v>398.3</v>
      </c>
      <c r="J403" s="15">
        <v>389</v>
      </c>
      <c r="K403" s="40">
        <v>277.5</v>
      </c>
    </row>
    <row r="404" spans="1:11" x14ac:dyDescent="0.25">
      <c r="A404" s="137" t="s">
        <v>51</v>
      </c>
      <c r="B404" s="138"/>
      <c r="C404" s="138"/>
      <c r="D404" s="138"/>
      <c r="E404" s="138"/>
      <c r="F404" s="15">
        <v>223</v>
      </c>
      <c r="G404" s="39">
        <v>205.7</v>
      </c>
      <c r="H404" s="15">
        <v>361</v>
      </c>
      <c r="I404" s="39">
        <v>470.5</v>
      </c>
      <c r="J404" s="15">
        <v>494</v>
      </c>
      <c r="K404" s="40">
        <v>363.5</v>
      </c>
    </row>
    <row r="405" spans="1:11" x14ac:dyDescent="0.25">
      <c r="A405" s="137" t="s">
        <v>52</v>
      </c>
      <c r="B405" s="138"/>
      <c r="C405" s="138"/>
      <c r="D405" s="138"/>
      <c r="E405" s="138"/>
      <c r="F405" s="15">
        <v>68</v>
      </c>
      <c r="G405" s="39">
        <v>37.200000000000003</v>
      </c>
      <c r="H405" s="15">
        <v>42</v>
      </c>
      <c r="I405" s="39">
        <v>19.5</v>
      </c>
      <c r="J405" s="15">
        <v>116</v>
      </c>
      <c r="K405" s="40">
        <v>54.1666667</v>
      </c>
    </row>
    <row r="406" spans="1:11" x14ac:dyDescent="0.25">
      <c r="A406" s="137" t="s">
        <v>53</v>
      </c>
      <c r="B406" s="138"/>
      <c r="C406" s="138"/>
      <c r="D406" s="138"/>
      <c r="E406" s="138"/>
      <c r="F406" s="15">
        <v>413</v>
      </c>
      <c r="G406" s="39">
        <v>181.3</v>
      </c>
      <c r="H406" s="15">
        <v>1022</v>
      </c>
      <c r="I406" s="39">
        <v>440</v>
      </c>
      <c r="J406" s="15">
        <v>1161</v>
      </c>
      <c r="K406" s="40">
        <v>480.25</v>
      </c>
    </row>
    <row r="407" spans="1:11" x14ac:dyDescent="0.25">
      <c r="A407" s="137" t="s">
        <v>54</v>
      </c>
      <c r="B407" s="138"/>
      <c r="C407" s="138"/>
      <c r="D407" s="138"/>
      <c r="E407" s="138"/>
      <c r="F407" s="15">
        <v>159</v>
      </c>
      <c r="G407" s="39">
        <v>368.5</v>
      </c>
      <c r="H407" s="15">
        <v>138</v>
      </c>
      <c r="I407" s="39">
        <v>324.3</v>
      </c>
      <c r="J407" s="15">
        <v>156</v>
      </c>
      <c r="K407" s="40">
        <v>105.8333334</v>
      </c>
    </row>
    <row r="408" spans="1:11" x14ac:dyDescent="0.25">
      <c r="A408" s="137" t="s">
        <v>55</v>
      </c>
      <c r="B408" s="138"/>
      <c r="C408" s="138"/>
      <c r="D408" s="138"/>
      <c r="E408" s="138"/>
      <c r="F408" s="15">
        <v>113</v>
      </c>
      <c r="G408" s="39">
        <v>176</v>
      </c>
      <c r="H408" s="15">
        <v>181</v>
      </c>
      <c r="I408" s="39">
        <v>291.5</v>
      </c>
      <c r="J408" s="15">
        <v>226</v>
      </c>
      <c r="K408" s="40">
        <v>237.41666670000001</v>
      </c>
    </row>
    <row r="409" spans="1:11" x14ac:dyDescent="0.25">
      <c r="A409" s="137" t="s">
        <v>56</v>
      </c>
      <c r="B409" s="138"/>
      <c r="C409" s="138"/>
      <c r="D409" s="138"/>
      <c r="E409" s="138"/>
      <c r="F409" s="15">
        <v>32</v>
      </c>
      <c r="G409" s="39">
        <v>59</v>
      </c>
      <c r="H409" s="15">
        <v>65</v>
      </c>
      <c r="I409" s="39">
        <v>141.1</v>
      </c>
      <c r="J409" s="15">
        <v>89</v>
      </c>
      <c r="K409" s="40">
        <v>181</v>
      </c>
    </row>
    <row r="410" spans="1:11" x14ac:dyDescent="0.25">
      <c r="A410" s="137" t="s">
        <v>57</v>
      </c>
      <c r="B410" s="138"/>
      <c r="C410" s="138"/>
      <c r="D410" s="138"/>
      <c r="E410" s="138"/>
      <c r="F410" s="15">
        <v>260</v>
      </c>
      <c r="G410" s="39">
        <v>217.2</v>
      </c>
      <c r="H410" s="123">
        <v>584</v>
      </c>
      <c r="I410" s="248">
        <v>387.4</v>
      </c>
      <c r="J410" s="123">
        <v>1377</v>
      </c>
      <c r="K410" s="240">
        <v>697.8</v>
      </c>
    </row>
    <row r="411" spans="1:11" x14ac:dyDescent="0.25">
      <c r="A411" s="137" t="s">
        <v>58</v>
      </c>
      <c r="B411" s="138"/>
      <c r="C411" s="138"/>
      <c r="D411" s="138"/>
      <c r="E411" s="138"/>
      <c r="F411" s="15"/>
      <c r="G411" s="39"/>
      <c r="H411" s="123"/>
      <c r="I411" s="248"/>
      <c r="J411" s="123"/>
      <c r="K411" s="240"/>
    </row>
    <row r="412" spans="1:11" x14ac:dyDescent="0.25">
      <c r="A412" s="137" t="s">
        <v>59</v>
      </c>
      <c r="B412" s="138"/>
      <c r="C412" s="138"/>
      <c r="D412" s="138"/>
      <c r="E412" s="138"/>
      <c r="F412" s="15">
        <v>79</v>
      </c>
      <c r="G412" s="39">
        <v>136.80000000000001</v>
      </c>
      <c r="H412" s="15">
        <v>168</v>
      </c>
      <c r="I412" s="39">
        <v>268.10000000000002</v>
      </c>
      <c r="J412" s="15">
        <v>114</v>
      </c>
      <c r="K412" s="40">
        <v>148.83333329999999</v>
      </c>
    </row>
    <row r="413" spans="1:11" x14ac:dyDescent="0.25">
      <c r="A413" s="137" t="s">
        <v>60</v>
      </c>
      <c r="B413" s="138"/>
      <c r="C413" s="138"/>
      <c r="D413" s="138"/>
      <c r="E413" s="138"/>
      <c r="F413" s="15">
        <v>88</v>
      </c>
      <c r="G413" s="39">
        <v>282.2</v>
      </c>
      <c r="H413" s="15">
        <v>95</v>
      </c>
      <c r="I413" s="39">
        <v>299.8</v>
      </c>
      <c r="J413" s="15">
        <v>187</v>
      </c>
      <c r="K413" s="40">
        <v>509.91666659999999</v>
      </c>
    </row>
    <row r="414" spans="1:11" x14ac:dyDescent="0.25">
      <c r="A414" s="137" t="s">
        <v>61</v>
      </c>
      <c r="B414" s="138"/>
      <c r="C414" s="138"/>
      <c r="D414" s="138"/>
      <c r="E414" s="138"/>
      <c r="F414" s="15">
        <v>551</v>
      </c>
      <c r="G414" s="39">
        <v>430.8</v>
      </c>
      <c r="H414" s="15">
        <v>417</v>
      </c>
      <c r="I414" s="39">
        <v>408.9</v>
      </c>
      <c r="J414" s="15">
        <v>349</v>
      </c>
      <c r="K414" s="40">
        <v>420.33333340000001</v>
      </c>
    </row>
    <row r="415" spans="1:11" x14ac:dyDescent="0.25">
      <c r="A415" s="137" t="s">
        <v>62</v>
      </c>
      <c r="B415" s="138"/>
      <c r="C415" s="138"/>
      <c r="D415" s="138"/>
      <c r="E415" s="138"/>
      <c r="F415" s="15">
        <v>34</v>
      </c>
      <c r="G415" s="39">
        <v>122</v>
      </c>
      <c r="H415" s="15">
        <v>87</v>
      </c>
      <c r="I415" s="39">
        <v>181.5</v>
      </c>
      <c r="J415" s="15">
        <v>98</v>
      </c>
      <c r="K415" s="40">
        <v>213.83333329999999</v>
      </c>
    </row>
    <row r="416" spans="1:11" x14ac:dyDescent="0.25">
      <c r="A416" s="137" t="s">
        <v>63</v>
      </c>
      <c r="B416" s="138"/>
      <c r="C416" s="138"/>
      <c r="D416" s="138"/>
      <c r="E416" s="138"/>
      <c r="F416" s="15">
        <v>73</v>
      </c>
      <c r="G416" s="39">
        <v>1130.8</v>
      </c>
      <c r="H416" s="15">
        <v>101</v>
      </c>
      <c r="I416" s="39">
        <v>1436.8</v>
      </c>
      <c r="J416" s="15">
        <v>94</v>
      </c>
      <c r="K416" s="40">
        <v>1547.2083333</v>
      </c>
    </row>
    <row r="417" spans="1:11" x14ac:dyDescent="0.25">
      <c r="A417" s="137" t="s">
        <v>64</v>
      </c>
      <c r="B417" s="138"/>
      <c r="C417" s="138"/>
      <c r="D417" s="138"/>
      <c r="E417" s="138"/>
      <c r="F417" s="15">
        <v>6</v>
      </c>
      <c r="G417" s="39">
        <v>40</v>
      </c>
      <c r="H417" s="15">
        <v>0</v>
      </c>
      <c r="I417" s="39">
        <v>0</v>
      </c>
      <c r="J417" s="15">
        <v>6</v>
      </c>
      <c r="K417" s="40">
        <v>15.5</v>
      </c>
    </row>
    <row r="418" spans="1:11" x14ac:dyDescent="0.25">
      <c r="A418" s="137" t="s">
        <v>65</v>
      </c>
      <c r="B418" s="138"/>
      <c r="C418" s="138"/>
      <c r="D418" s="138"/>
      <c r="E418" s="138"/>
      <c r="F418" s="15">
        <v>191</v>
      </c>
      <c r="G418" s="39">
        <v>127</v>
      </c>
      <c r="H418" s="15">
        <v>425</v>
      </c>
      <c r="I418" s="39">
        <v>156.80000000000001</v>
      </c>
      <c r="J418" s="15">
        <v>670</v>
      </c>
      <c r="K418" s="40">
        <v>276.08333340000001</v>
      </c>
    </row>
    <row r="419" spans="1:11" x14ac:dyDescent="0.25">
      <c r="A419" s="137" t="s">
        <v>66</v>
      </c>
      <c r="B419" s="138"/>
      <c r="C419" s="138"/>
      <c r="D419" s="138"/>
      <c r="E419" s="138"/>
      <c r="F419" s="15">
        <v>117</v>
      </c>
      <c r="G419" s="39">
        <v>100.8</v>
      </c>
      <c r="H419" s="15">
        <v>133</v>
      </c>
      <c r="I419" s="39">
        <v>117.4</v>
      </c>
      <c r="J419" s="15">
        <v>92</v>
      </c>
      <c r="K419" s="40">
        <v>60.1666667</v>
      </c>
    </row>
    <row r="420" spans="1:11" x14ac:dyDescent="0.25">
      <c r="A420" s="238" t="s">
        <v>67</v>
      </c>
      <c r="B420" s="239"/>
      <c r="C420" s="239"/>
      <c r="D420" s="239"/>
      <c r="E420" s="239"/>
      <c r="F420" s="69"/>
      <c r="G420" s="67">
        <v>4089.1</v>
      </c>
      <c r="H420" s="69"/>
      <c r="I420" s="67">
        <v>5905</v>
      </c>
      <c r="J420" s="69"/>
      <c r="K420" s="68">
        <v>6304.8</v>
      </c>
    </row>
    <row r="421" spans="1:11" x14ac:dyDescent="0.25">
      <c r="A421" s="2" t="s">
        <v>401</v>
      </c>
      <c r="F421" s="10"/>
      <c r="G421" s="45"/>
      <c r="H421" s="10"/>
      <c r="I421" s="45"/>
      <c r="J421" s="10"/>
      <c r="K421" s="45"/>
    </row>
    <row r="423" spans="1:11" x14ac:dyDescent="0.25">
      <c r="A423" s="224" t="s">
        <v>68</v>
      </c>
      <c r="B423" s="226" t="s">
        <v>69</v>
      </c>
      <c r="C423" s="226"/>
      <c r="D423" s="226" t="s">
        <v>402</v>
      </c>
      <c r="E423" s="226"/>
      <c r="F423" s="226" t="s">
        <v>403</v>
      </c>
      <c r="G423" s="226"/>
      <c r="H423" s="226" t="s">
        <v>70</v>
      </c>
      <c r="I423" s="226"/>
      <c r="J423" s="226"/>
      <c r="K423" s="234"/>
    </row>
    <row r="424" spans="1:11" x14ac:dyDescent="0.25">
      <c r="A424" s="225"/>
      <c r="B424" s="235" t="s">
        <v>71</v>
      </c>
      <c r="C424" s="235"/>
      <c r="D424" s="235" t="s">
        <v>71</v>
      </c>
      <c r="E424" s="235"/>
      <c r="F424" s="235" t="s">
        <v>71</v>
      </c>
      <c r="G424" s="235"/>
      <c r="H424" s="235" t="s">
        <v>71</v>
      </c>
      <c r="I424" s="235"/>
      <c r="J424" s="236" t="s">
        <v>72</v>
      </c>
      <c r="K424" s="237"/>
    </row>
    <row r="425" spans="1:11" x14ac:dyDescent="0.25">
      <c r="A425" s="225"/>
      <c r="B425" s="46" t="s">
        <v>73</v>
      </c>
      <c r="C425" s="46" t="s">
        <v>74</v>
      </c>
      <c r="D425" s="46" t="s">
        <v>73</v>
      </c>
      <c r="E425" s="46" t="s">
        <v>74</v>
      </c>
      <c r="F425" s="46" t="s">
        <v>73</v>
      </c>
      <c r="G425" s="46" t="s">
        <v>74</v>
      </c>
      <c r="H425" s="46" t="s">
        <v>73</v>
      </c>
      <c r="I425" s="46" t="s">
        <v>74</v>
      </c>
      <c r="J425" s="47" t="s">
        <v>73</v>
      </c>
      <c r="K425" s="48" t="s">
        <v>74</v>
      </c>
    </row>
    <row r="426" spans="1:11" x14ac:dyDescent="0.25">
      <c r="A426" s="3" t="s">
        <v>75</v>
      </c>
      <c r="B426" s="49">
        <v>147668700.82000002</v>
      </c>
      <c r="C426" s="49">
        <v>147668700.82000002</v>
      </c>
      <c r="D426" s="49">
        <v>148771549</v>
      </c>
      <c r="E426" s="49">
        <v>148771549</v>
      </c>
      <c r="F426" s="49">
        <v>153309836</v>
      </c>
      <c r="G426" s="49">
        <v>153309836</v>
      </c>
      <c r="H426" s="49">
        <v>152794054.61000001</v>
      </c>
      <c r="I426" s="49">
        <v>152794054.61000001</v>
      </c>
      <c r="J426" s="50">
        <f>+H426/F426</f>
        <v>0.99663569276794484</v>
      </c>
      <c r="K426" s="51">
        <f>+I426/G426</f>
        <v>0.99663569276794484</v>
      </c>
    </row>
    <row r="427" spans="1:11" x14ac:dyDescent="0.25">
      <c r="A427" s="3" t="s">
        <v>76</v>
      </c>
      <c r="B427" s="49">
        <v>52036914.640000015</v>
      </c>
      <c r="C427" s="49">
        <v>49839366.749999963</v>
      </c>
      <c r="D427" s="49">
        <v>56316862.129999988</v>
      </c>
      <c r="E427" s="49">
        <v>56484953.660000004</v>
      </c>
      <c r="F427" s="49">
        <v>57267727.079999991</v>
      </c>
      <c r="G427" s="49">
        <v>59018003.330000006</v>
      </c>
      <c r="H427" s="49">
        <v>55953662.049999997</v>
      </c>
      <c r="I427" s="49">
        <v>58257224.980000004</v>
      </c>
      <c r="J427" s="50">
        <f t="shared" ref="J427:K428" si="37">+H427/F427</f>
        <v>0.97705400411362031</v>
      </c>
      <c r="K427" s="51">
        <f t="shared" si="37"/>
        <v>0.98710938515242375</v>
      </c>
    </row>
    <row r="428" spans="1:11" x14ac:dyDescent="0.25">
      <c r="A428" s="3" t="s">
        <v>77</v>
      </c>
      <c r="B428" s="49">
        <v>41739675.770000003</v>
      </c>
      <c r="C428" s="49">
        <v>37779561.000000007</v>
      </c>
      <c r="D428" s="49">
        <v>49058181.439999998</v>
      </c>
      <c r="E428" s="49">
        <v>47481078.439999998</v>
      </c>
      <c r="F428" s="49">
        <v>39156823.479999997</v>
      </c>
      <c r="G428" s="49">
        <v>39528571.359999999</v>
      </c>
      <c r="H428" s="49">
        <v>36959163.989999995</v>
      </c>
      <c r="I428" s="49">
        <v>39510453.470000006</v>
      </c>
      <c r="J428" s="50">
        <f t="shared" si="37"/>
        <v>0.94387543996967749</v>
      </c>
      <c r="K428" s="51">
        <f t="shared" si="37"/>
        <v>0.99954165077621993</v>
      </c>
    </row>
    <row r="429" spans="1:11" x14ac:dyDescent="0.25">
      <c r="A429" s="4" t="s">
        <v>78</v>
      </c>
      <c r="B429" s="52">
        <f t="shared" ref="B429:I429" si="38">SUM(B426:B428)</f>
        <v>241445291.23000005</v>
      </c>
      <c r="C429" s="52">
        <f t="shared" si="38"/>
        <v>235287628.56999999</v>
      </c>
      <c r="D429" s="52">
        <f t="shared" si="38"/>
        <v>254146592.56999999</v>
      </c>
      <c r="E429" s="52">
        <f t="shared" si="38"/>
        <v>252737581.09999999</v>
      </c>
      <c r="F429" s="52">
        <f t="shared" si="38"/>
        <v>249734386.55999997</v>
      </c>
      <c r="G429" s="52">
        <f t="shared" si="38"/>
        <v>251856410.69</v>
      </c>
      <c r="H429" s="52">
        <f t="shared" si="38"/>
        <v>245706880.65000004</v>
      </c>
      <c r="I429" s="52">
        <f t="shared" si="38"/>
        <v>250561733.06000003</v>
      </c>
      <c r="J429" s="53">
        <f>+H429/F429</f>
        <v>0.98387284200034542</v>
      </c>
      <c r="K429" s="54">
        <f>+I429/G429</f>
        <v>0.99485946128409841</v>
      </c>
    </row>
    <row r="430" spans="1:11" x14ac:dyDescent="0.25">
      <c r="A430" s="55"/>
      <c r="B430" s="56"/>
      <c r="C430" s="56"/>
      <c r="D430" s="56"/>
      <c r="E430" s="56"/>
      <c r="F430" s="56"/>
      <c r="G430" s="56"/>
      <c r="H430" s="56"/>
      <c r="I430" s="56"/>
      <c r="J430" s="8"/>
      <c r="K430" s="8"/>
    </row>
    <row r="431" spans="1:11" x14ac:dyDescent="0.25">
      <c r="A431" s="224" t="s">
        <v>79</v>
      </c>
      <c r="B431" s="226" t="str">
        <f>+B423</f>
        <v>CF 2021</v>
      </c>
      <c r="C431" s="226"/>
      <c r="D431" s="227" t="str">
        <f>D423</f>
        <v>BI 2022</v>
      </c>
      <c r="E431" s="227"/>
      <c r="F431" s="226" t="str">
        <f>F423</f>
        <v>BI 2022 après BR</v>
      </c>
      <c r="G431" s="226"/>
      <c r="H431" s="227" t="str">
        <f>H423</f>
        <v>CF 2022</v>
      </c>
      <c r="I431" s="227"/>
      <c r="J431" s="227"/>
      <c r="K431" s="228"/>
    </row>
    <row r="432" spans="1:11" x14ac:dyDescent="0.25">
      <c r="A432" s="225"/>
      <c r="B432" s="229" t="s">
        <v>71</v>
      </c>
      <c r="C432" s="229"/>
      <c r="D432" s="230" t="s">
        <v>71</v>
      </c>
      <c r="E432" s="231"/>
      <c r="F432" s="230" t="s">
        <v>71</v>
      </c>
      <c r="G432" s="231"/>
      <c r="H432" s="230" t="s">
        <v>71</v>
      </c>
      <c r="I432" s="231"/>
      <c r="J432" s="232" t="s">
        <v>80</v>
      </c>
      <c r="K432" s="233"/>
    </row>
    <row r="433" spans="1:11" x14ac:dyDescent="0.25">
      <c r="A433" s="3" t="s">
        <v>81</v>
      </c>
      <c r="B433" s="216">
        <f>SUM(B434:C436)</f>
        <v>221255611.42000002</v>
      </c>
      <c r="C433" s="216"/>
      <c r="D433" s="216">
        <f t="shared" ref="D433" si="39">SUM(D434:E436)</f>
        <v>231920769</v>
      </c>
      <c r="E433" s="216"/>
      <c r="F433" s="216">
        <f t="shared" ref="F433" si="40">SUM(F434:G436)</f>
        <v>240007644.69999999</v>
      </c>
      <c r="G433" s="216"/>
      <c r="H433" s="216">
        <f t="shared" ref="H433" si="41">SUM(H434:I436)</f>
        <v>239964553</v>
      </c>
      <c r="I433" s="216"/>
      <c r="J433" s="222">
        <f t="shared" ref="J433:J441" si="42">+H433/F433</f>
        <v>0.99982045696896926</v>
      </c>
      <c r="K433" s="223"/>
    </row>
    <row r="434" spans="1:11" x14ac:dyDescent="0.25">
      <c r="A434" s="3" t="s">
        <v>82</v>
      </c>
      <c r="B434" s="216">
        <v>189545522</v>
      </c>
      <c r="C434" s="216"/>
      <c r="D434" s="216">
        <v>191552078</v>
      </c>
      <c r="E434" s="216"/>
      <c r="F434" s="216">
        <v>197935032</v>
      </c>
      <c r="G434" s="216"/>
      <c r="H434" s="216">
        <v>197775032</v>
      </c>
      <c r="I434" s="216"/>
      <c r="J434" s="222">
        <f t="shared" si="42"/>
        <v>0.99919165395643561</v>
      </c>
      <c r="K434" s="223"/>
    </row>
    <row r="435" spans="1:11" x14ac:dyDescent="0.25">
      <c r="A435" s="3" t="s">
        <v>83</v>
      </c>
      <c r="B435" s="216">
        <v>24532592</v>
      </c>
      <c r="C435" s="216"/>
      <c r="D435" s="216">
        <v>28401392</v>
      </c>
      <c r="E435" s="216"/>
      <c r="F435" s="216">
        <v>28401392</v>
      </c>
      <c r="G435" s="216"/>
      <c r="H435" s="216">
        <v>28561392</v>
      </c>
      <c r="I435" s="216"/>
      <c r="J435" s="222">
        <f t="shared" si="42"/>
        <v>1.0056335266947478</v>
      </c>
      <c r="K435" s="223"/>
    </row>
    <row r="436" spans="1:11" x14ac:dyDescent="0.25">
      <c r="A436" s="3" t="s">
        <v>84</v>
      </c>
      <c r="B436" s="216">
        <v>7177497.4200000064</v>
      </c>
      <c r="C436" s="216"/>
      <c r="D436" s="216">
        <v>11967299</v>
      </c>
      <c r="E436" s="216"/>
      <c r="F436" s="216">
        <v>13671220.699999999</v>
      </c>
      <c r="G436" s="216"/>
      <c r="H436" s="216">
        <v>13628129</v>
      </c>
      <c r="I436" s="216"/>
      <c r="J436" s="222">
        <f t="shared" si="42"/>
        <v>0.99684799909637922</v>
      </c>
      <c r="K436" s="223"/>
    </row>
    <row r="437" spans="1:11" x14ac:dyDescent="0.25">
      <c r="A437" s="3" t="s">
        <v>85</v>
      </c>
      <c r="B437" s="216">
        <f>SUM(B438:C440)</f>
        <v>5034326.6100000003</v>
      </c>
      <c r="C437" s="216"/>
      <c r="D437" s="216">
        <f t="shared" ref="D437" si="43">SUM(D438:E440)</f>
        <v>13811110.129999999</v>
      </c>
      <c r="E437" s="216"/>
      <c r="F437" s="216">
        <f t="shared" ref="F437" si="44">SUM(F438:G440)</f>
        <v>11359748.23</v>
      </c>
      <c r="G437" s="216"/>
      <c r="H437" s="216">
        <f t="shared" ref="H437" si="45">SUM(H438:I440)</f>
        <v>9764246.3300000001</v>
      </c>
      <c r="I437" s="216"/>
      <c r="J437" s="222">
        <f t="shared" si="42"/>
        <v>0.85954777626264345</v>
      </c>
      <c r="K437" s="223"/>
    </row>
    <row r="438" spans="1:11" x14ac:dyDescent="0.25">
      <c r="A438" s="3" t="s">
        <v>86</v>
      </c>
      <c r="B438" s="216">
        <v>62469.06</v>
      </c>
      <c r="C438" s="216"/>
      <c r="D438" s="216">
        <v>5550000</v>
      </c>
      <c r="E438" s="216"/>
      <c r="F438" s="216">
        <v>4450000</v>
      </c>
      <c r="G438" s="216"/>
      <c r="H438" s="216">
        <v>3514711.95</v>
      </c>
      <c r="I438" s="216"/>
      <c r="J438" s="222">
        <f t="shared" si="42"/>
        <v>0.78982291011235961</v>
      </c>
      <c r="K438" s="223"/>
    </row>
    <row r="439" spans="1:11" x14ac:dyDescent="0.25">
      <c r="A439" s="3" t="s">
        <v>87</v>
      </c>
      <c r="B439" s="216">
        <v>465930.01</v>
      </c>
      <c r="C439" s="216"/>
      <c r="D439" s="216">
        <v>1536958.7600000002</v>
      </c>
      <c r="E439" s="216"/>
      <c r="F439" s="216">
        <v>1330371.5300000003</v>
      </c>
      <c r="G439" s="216"/>
      <c r="H439" s="216">
        <v>1240750.45</v>
      </c>
      <c r="I439" s="216"/>
      <c r="J439" s="222">
        <f t="shared" si="42"/>
        <v>0.93263454758386155</v>
      </c>
      <c r="K439" s="223"/>
    </row>
    <row r="440" spans="1:11" x14ac:dyDescent="0.25">
      <c r="A440" s="3" t="s">
        <v>88</v>
      </c>
      <c r="B440" s="216">
        <v>4505927.54</v>
      </c>
      <c r="C440" s="216"/>
      <c r="D440" s="216">
        <v>6724151.3700000001</v>
      </c>
      <c r="E440" s="216"/>
      <c r="F440" s="216">
        <v>5579376.7000000002</v>
      </c>
      <c r="G440" s="216"/>
      <c r="H440" s="216">
        <v>5008783.93</v>
      </c>
      <c r="I440" s="216"/>
      <c r="J440" s="222">
        <f t="shared" si="42"/>
        <v>0.89773180756911419</v>
      </c>
      <c r="K440" s="223"/>
    </row>
    <row r="441" spans="1:11" x14ac:dyDescent="0.25">
      <c r="A441" s="70" t="s">
        <v>89</v>
      </c>
      <c r="B441" s="219">
        <f>B433+B437</f>
        <v>226289938.03000003</v>
      </c>
      <c r="C441" s="219"/>
      <c r="D441" s="219">
        <f>D433+D437</f>
        <v>245731879.13</v>
      </c>
      <c r="E441" s="219"/>
      <c r="F441" s="219">
        <f>F433+F437</f>
        <v>251367392.92999998</v>
      </c>
      <c r="G441" s="219"/>
      <c r="H441" s="219">
        <f>H433+H437</f>
        <v>249728799.33000001</v>
      </c>
      <c r="I441" s="219"/>
      <c r="J441" s="220">
        <f t="shared" si="42"/>
        <v>0.99348128020543913</v>
      </c>
      <c r="K441" s="221"/>
    </row>
    <row r="442" spans="1:11" x14ac:dyDescent="0.25">
      <c r="A442" s="59" t="s">
        <v>90</v>
      </c>
      <c r="B442" s="215"/>
      <c r="C442" s="215"/>
      <c r="D442" s="216"/>
      <c r="E442" s="216"/>
      <c r="F442" s="215"/>
      <c r="G442" s="215"/>
      <c r="H442" s="216"/>
      <c r="I442" s="216"/>
      <c r="J442" s="216"/>
      <c r="K442" s="217"/>
    </row>
    <row r="443" spans="1:11" x14ac:dyDescent="0.25">
      <c r="A443" s="60" t="s">
        <v>91</v>
      </c>
      <c r="B443" s="218">
        <f>+B441-C429</f>
        <v>-8997690.5399999619</v>
      </c>
      <c r="C443" s="218"/>
      <c r="D443" s="218">
        <f>+D441-E429</f>
        <v>-7005701.9699999988</v>
      </c>
      <c r="E443" s="218"/>
      <c r="F443" s="218">
        <f>+F441-G429</f>
        <v>-489017.76000002027</v>
      </c>
      <c r="G443" s="218"/>
      <c r="H443" s="218">
        <f>+H441-I429</f>
        <v>-832933.73000001907</v>
      </c>
      <c r="I443" s="218"/>
      <c r="J443" s="57"/>
      <c r="K443" s="58"/>
    </row>
    <row r="445" spans="1:11" ht="20.100000000000001" customHeight="1" x14ac:dyDescent="0.25">
      <c r="A445" s="81" t="s">
        <v>386</v>
      </c>
      <c r="B445" s="82"/>
      <c r="C445" s="82"/>
      <c r="D445" s="82"/>
      <c r="E445" s="82"/>
      <c r="F445" s="82"/>
      <c r="G445" s="83"/>
      <c r="H445" s="11" t="s">
        <v>93</v>
      </c>
      <c r="I445" s="11" t="s">
        <v>94</v>
      </c>
      <c r="J445" s="11" t="s">
        <v>69</v>
      </c>
      <c r="K445" s="12" t="s">
        <v>70</v>
      </c>
    </row>
    <row r="446" spans="1:11" x14ac:dyDescent="0.25">
      <c r="A446" s="205" t="s">
        <v>95</v>
      </c>
      <c r="B446" s="131"/>
      <c r="C446" s="131"/>
      <c r="D446" s="131"/>
      <c r="E446" s="131"/>
      <c r="F446" s="131"/>
      <c r="G446" s="91"/>
      <c r="H446" s="15">
        <v>203240487.75999999</v>
      </c>
      <c r="I446" s="15">
        <v>208044349.18000001</v>
      </c>
      <c r="J446" s="15">
        <v>214104755.06</v>
      </c>
      <c r="K446" s="14">
        <v>229851135.94999999</v>
      </c>
    </row>
    <row r="447" spans="1:11" x14ac:dyDescent="0.25">
      <c r="A447" s="205" t="s">
        <v>96</v>
      </c>
      <c r="B447" s="131"/>
      <c r="C447" s="131"/>
      <c r="D447" s="131"/>
      <c r="E447" s="131"/>
      <c r="F447" s="131"/>
      <c r="G447" s="91"/>
      <c r="H447" s="15">
        <v>1259715.8799999999</v>
      </c>
      <c r="I447" s="15">
        <v>851368.98</v>
      </c>
      <c r="J447" s="15">
        <v>863041.40999999992</v>
      </c>
      <c r="K447" s="14">
        <v>1542889.75</v>
      </c>
    </row>
    <row r="448" spans="1:11" x14ac:dyDescent="0.25">
      <c r="A448" s="205" t="s">
        <v>97</v>
      </c>
      <c r="B448" s="131"/>
      <c r="C448" s="131"/>
      <c r="D448" s="131"/>
      <c r="E448" s="131"/>
      <c r="F448" s="131"/>
      <c r="G448" s="91"/>
      <c r="H448" s="15">
        <v>2983445.51</v>
      </c>
      <c r="I448" s="15">
        <v>2719341.66</v>
      </c>
      <c r="J448" s="15">
        <v>2116660.39</v>
      </c>
      <c r="K448" s="14">
        <v>4110426.59</v>
      </c>
    </row>
    <row r="449" spans="1:11" x14ac:dyDescent="0.25">
      <c r="A449" s="205" t="s">
        <v>98</v>
      </c>
      <c r="B449" s="131"/>
      <c r="C449" s="131"/>
      <c r="D449" s="131"/>
      <c r="E449" s="131"/>
      <c r="F449" s="131"/>
      <c r="G449" s="91"/>
      <c r="H449" s="15">
        <v>2138802.92</v>
      </c>
      <c r="I449" s="15">
        <v>1340641.5</v>
      </c>
      <c r="J449" s="15">
        <v>1108092.1000000001</v>
      </c>
      <c r="K449" s="14">
        <v>2084286.06</v>
      </c>
    </row>
    <row r="450" spans="1:11" x14ac:dyDescent="0.25">
      <c r="A450" s="205" t="s">
        <v>99</v>
      </c>
      <c r="B450" s="131"/>
      <c r="C450" s="131"/>
      <c r="D450" s="131"/>
      <c r="E450" s="131"/>
      <c r="F450" s="131"/>
      <c r="G450" s="91"/>
      <c r="H450" s="15">
        <v>47611</v>
      </c>
      <c r="I450" s="15">
        <v>61914.27</v>
      </c>
      <c r="J450" s="15">
        <v>0</v>
      </c>
      <c r="K450" s="14">
        <v>31612</v>
      </c>
    </row>
    <row r="451" spans="1:11" x14ac:dyDescent="0.25">
      <c r="A451" s="205" t="s">
        <v>100</v>
      </c>
      <c r="B451" s="131"/>
      <c r="C451" s="131"/>
      <c r="D451" s="131"/>
      <c r="E451" s="131"/>
      <c r="F451" s="131"/>
      <c r="G451" s="91"/>
      <c r="H451" s="15">
        <v>1810528.64</v>
      </c>
      <c r="I451" s="15">
        <v>1348252.02</v>
      </c>
      <c r="J451" s="15">
        <v>1008944.8000000003</v>
      </c>
      <c r="K451" s="14">
        <v>1123976.32</v>
      </c>
    </row>
    <row r="452" spans="1:11" x14ac:dyDescent="0.25">
      <c r="A452" s="205" t="s">
        <v>101</v>
      </c>
      <c r="B452" s="131"/>
      <c r="C452" s="131"/>
      <c r="D452" s="131"/>
      <c r="E452" s="131"/>
      <c r="F452" s="131"/>
      <c r="G452" s="91"/>
      <c r="H452" s="15">
        <v>3794485.36</v>
      </c>
      <c r="I452" s="15">
        <v>3469788.3800000008</v>
      </c>
      <c r="J452" s="15">
        <v>2891805.4899999998</v>
      </c>
      <c r="K452" s="14">
        <v>4948781.5200000005</v>
      </c>
    </row>
    <row r="453" spans="1:11" x14ac:dyDescent="0.25">
      <c r="A453" s="205" t="s">
        <v>102</v>
      </c>
      <c r="B453" s="131"/>
      <c r="C453" s="131"/>
      <c r="D453" s="131"/>
      <c r="E453" s="131"/>
      <c r="F453" s="131"/>
      <c r="G453" s="91"/>
      <c r="H453" s="15">
        <v>1320756.6800000002</v>
      </c>
      <c r="I453" s="15">
        <v>993492.71</v>
      </c>
      <c r="J453" s="15">
        <v>1110840.02</v>
      </c>
      <c r="K453" s="14">
        <v>1140105.6299999999</v>
      </c>
    </row>
    <row r="454" spans="1:11" x14ac:dyDescent="0.25">
      <c r="A454" s="205" t="s">
        <v>103</v>
      </c>
      <c r="B454" s="131"/>
      <c r="C454" s="131"/>
      <c r="D454" s="131"/>
      <c r="E454" s="131"/>
      <c r="F454" s="131"/>
      <c r="G454" s="91"/>
      <c r="H454" s="15">
        <v>88829.5</v>
      </c>
      <c r="I454" s="15">
        <v>30353.949999999997</v>
      </c>
      <c r="J454" s="15">
        <v>79243.7</v>
      </c>
      <c r="K454" s="14">
        <v>99352.88</v>
      </c>
    </row>
    <row r="455" spans="1:11" x14ac:dyDescent="0.25">
      <c r="A455" s="205" t="s">
        <v>104</v>
      </c>
      <c r="B455" s="131"/>
      <c r="C455" s="131"/>
      <c r="D455" s="131"/>
      <c r="E455" s="131"/>
      <c r="F455" s="131"/>
      <c r="G455" s="91"/>
      <c r="H455" s="15">
        <v>4278202.6900000004</v>
      </c>
      <c r="I455" s="15">
        <v>3514041.21</v>
      </c>
      <c r="J455" s="15">
        <v>3006555.0599999996</v>
      </c>
      <c r="K455" s="14">
        <v>4796232.63</v>
      </c>
    </row>
    <row r="456" spans="1:11" x14ac:dyDescent="0.25">
      <c r="A456" s="95" t="s">
        <v>105</v>
      </c>
      <c r="B456" s="96"/>
      <c r="C456" s="96"/>
      <c r="D456" s="96"/>
      <c r="E456" s="96"/>
      <c r="F456" s="96"/>
      <c r="G456" s="97"/>
      <c r="H456" s="69">
        <f>SUM(H446:H455)</f>
        <v>220962865.93999997</v>
      </c>
      <c r="I456" s="69">
        <f>SUM(I446:I455)</f>
        <v>222373543.86000001</v>
      </c>
      <c r="J456" s="69">
        <f>SUM(J446:J455)</f>
        <v>226289938.03</v>
      </c>
      <c r="K456" s="71">
        <f>SUM(K446:K455)</f>
        <v>249728799.32999998</v>
      </c>
    </row>
    <row r="458" spans="1:11" ht="20.100000000000001" customHeight="1" x14ac:dyDescent="0.25">
      <c r="A458" s="212" t="s">
        <v>106</v>
      </c>
      <c r="B458" s="213"/>
      <c r="C458" s="213"/>
      <c r="D458" s="213"/>
      <c r="E458" s="213"/>
      <c r="F458" s="213"/>
      <c r="G458" s="214"/>
      <c r="H458" s="11">
        <v>2019</v>
      </c>
      <c r="I458" s="11">
        <v>2020</v>
      </c>
      <c r="J458" s="11">
        <v>2021</v>
      </c>
      <c r="K458" s="12">
        <v>2022</v>
      </c>
    </row>
    <row r="459" spans="1:11" x14ac:dyDescent="0.25">
      <c r="A459" s="205" t="s">
        <v>107</v>
      </c>
      <c r="B459" s="131"/>
      <c r="C459" s="131"/>
      <c r="D459" s="131"/>
      <c r="E459" s="131"/>
      <c r="F459" s="131"/>
      <c r="G459" s="91"/>
      <c r="H459" s="15">
        <v>3314</v>
      </c>
      <c r="I459" s="15">
        <v>1683</v>
      </c>
      <c r="J459" s="15">
        <v>5301</v>
      </c>
      <c r="K459" s="14">
        <v>3016</v>
      </c>
    </row>
    <row r="460" spans="1:11" x14ac:dyDescent="0.25">
      <c r="A460" s="205" t="s">
        <v>108</v>
      </c>
      <c r="B460" s="131"/>
      <c r="C460" s="131"/>
      <c r="D460" s="131"/>
      <c r="E460" s="131"/>
      <c r="F460" s="131"/>
      <c r="G460" s="91"/>
      <c r="H460" s="15">
        <v>18129</v>
      </c>
      <c r="I460" s="72">
        <v>7496</v>
      </c>
      <c r="J460" s="72">
        <v>4904</v>
      </c>
      <c r="K460" s="72">
        <v>11893</v>
      </c>
    </row>
    <row r="461" spans="1:11" x14ac:dyDescent="0.25">
      <c r="A461" s="205" t="s">
        <v>109</v>
      </c>
      <c r="B461" s="131"/>
      <c r="C461" s="131"/>
      <c r="D461" s="131"/>
      <c r="E461" s="131"/>
      <c r="F461" s="131"/>
      <c r="G461" s="91"/>
      <c r="H461" s="15"/>
      <c r="I461" s="15">
        <v>0</v>
      </c>
      <c r="J461" s="15">
        <v>0</v>
      </c>
      <c r="K461" s="14">
        <v>0</v>
      </c>
    </row>
    <row r="462" spans="1:11" x14ac:dyDescent="0.25">
      <c r="A462" s="206" t="s">
        <v>110</v>
      </c>
      <c r="B462" s="207"/>
      <c r="C462" s="207"/>
      <c r="D462" s="207"/>
      <c r="E462" s="207"/>
      <c r="F462" s="207"/>
      <c r="G462" s="208"/>
      <c r="H462" s="15">
        <v>213</v>
      </c>
      <c r="I462" s="15">
        <v>0</v>
      </c>
      <c r="J462" s="15">
        <v>0</v>
      </c>
      <c r="K462" s="14">
        <v>0</v>
      </c>
    </row>
    <row r="463" spans="1:11" x14ac:dyDescent="0.25">
      <c r="A463" s="209" t="s">
        <v>111</v>
      </c>
      <c r="B463" s="210"/>
      <c r="C463" s="210"/>
      <c r="D463" s="210"/>
      <c r="E463" s="210"/>
      <c r="F463" s="210"/>
      <c r="G463" s="211"/>
      <c r="H463" s="24"/>
      <c r="I463" s="24"/>
      <c r="J463" s="24">
        <v>0</v>
      </c>
      <c r="K463" s="25">
        <v>0</v>
      </c>
    </row>
  </sheetData>
  <mergeCells count="1497">
    <mergeCell ref="A11:C12"/>
    <mergeCell ref="D12:E12"/>
    <mergeCell ref="F12:G12"/>
    <mergeCell ref="H12:I12"/>
    <mergeCell ref="J12:K12"/>
    <mergeCell ref="A13:K13"/>
    <mergeCell ref="A212:F212"/>
    <mergeCell ref="A213:F213"/>
    <mergeCell ref="A214:F214"/>
    <mergeCell ref="A209:F209"/>
    <mergeCell ref="A210:F210"/>
    <mergeCell ref="A211:F211"/>
    <mergeCell ref="A185:C185"/>
    <mergeCell ref="A186:C186"/>
    <mergeCell ref="A187:C187"/>
    <mergeCell ref="A188:C188"/>
    <mergeCell ref="A189:C189"/>
    <mergeCell ref="A190:C190"/>
    <mergeCell ref="A191:C191"/>
    <mergeCell ref="A193:C193"/>
    <mergeCell ref="A194:C194"/>
    <mergeCell ref="A195:C195"/>
    <mergeCell ref="A196:C196"/>
    <mergeCell ref="F35:G35"/>
    <mergeCell ref="D36:E36"/>
    <mergeCell ref="D37:E37"/>
    <mergeCell ref="D29:E29"/>
    <mergeCell ref="D30:E30"/>
    <mergeCell ref="D31:E31"/>
    <mergeCell ref="D32:E32"/>
    <mergeCell ref="D25:E25"/>
    <mergeCell ref="D26:E26"/>
    <mergeCell ref="G217:K217"/>
    <mergeCell ref="G218:K218"/>
    <mergeCell ref="D220:E220"/>
    <mergeCell ref="D221:E221"/>
    <mergeCell ref="D222:E222"/>
    <mergeCell ref="G212:K212"/>
    <mergeCell ref="G213:K213"/>
    <mergeCell ref="G214:K214"/>
    <mergeCell ref="G215:K215"/>
    <mergeCell ref="G216:K216"/>
    <mergeCell ref="H93:I93"/>
    <mergeCell ref="J107:K107"/>
    <mergeCell ref="J108:K108"/>
    <mergeCell ref="J109:K109"/>
    <mergeCell ref="J110:K110"/>
    <mergeCell ref="J111:K111"/>
    <mergeCell ref="J104:K104"/>
    <mergeCell ref="J105:K105"/>
    <mergeCell ref="J106:K106"/>
    <mergeCell ref="F104:G104"/>
    <mergeCell ref="A181:E181"/>
    <mergeCell ref="J93:K93"/>
    <mergeCell ref="J94:K94"/>
    <mergeCell ref="J95:K95"/>
    <mergeCell ref="A97:C97"/>
    <mergeCell ref="A98:C98"/>
    <mergeCell ref="A99:C99"/>
    <mergeCell ref="A101:C101"/>
    <mergeCell ref="D96:E96"/>
    <mergeCell ref="D97:E97"/>
    <mergeCell ref="D98:E98"/>
    <mergeCell ref="D99:E99"/>
    <mergeCell ref="F226:G226"/>
    <mergeCell ref="A86:D86"/>
    <mergeCell ref="A87:D87"/>
    <mergeCell ref="D93:E93"/>
    <mergeCell ref="D94:E94"/>
    <mergeCell ref="D95:E95"/>
    <mergeCell ref="F94:G94"/>
    <mergeCell ref="F95:G95"/>
    <mergeCell ref="F96:G96"/>
    <mergeCell ref="F97:G97"/>
    <mergeCell ref="F98:G98"/>
    <mergeCell ref="F99:G99"/>
    <mergeCell ref="F101:G101"/>
    <mergeCell ref="D101:E101"/>
    <mergeCell ref="A102:K102"/>
    <mergeCell ref="A100:K100"/>
    <mergeCell ref="A91:C91"/>
    <mergeCell ref="A92:C92"/>
    <mergeCell ref="A93:C93"/>
    <mergeCell ref="A94:C94"/>
    <mergeCell ref="H226:I226"/>
    <mergeCell ref="J226:K226"/>
    <mergeCell ref="D226:E226"/>
    <mergeCell ref="A226:C226"/>
    <mergeCell ref="F225:G225"/>
    <mergeCell ref="H225:I225"/>
    <mergeCell ref="J225:K225"/>
    <mergeCell ref="D225:E225"/>
    <mergeCell ref="A225:C225"/>
    <mergeCell ref="F224:G224"/>
    <mergeCell ref="H224:I224"/>
    <mergeCell ref="J224:K224"/>
    <mergeCell ref="D224:E224"/>
    <mergeCell ref="A224:C224"/>
    <mergeCell ref="F223:G223"/>
    <mergeCell ref="H223:I223"/>
    <mergeCell ref="J223:K223"/>
    <mergeCell ref="D223:E223"/>
    <mergeCell ref="A223:C223"/>
    <mergeCell ref="F231:G231"/>
    <mergeCell ref="H231:I231"/>
    <mergeCell ref="J231:K231"/>
    <mergeCell ref="D231:E231"/>
    <mergeCell ref="A231:C231"/>
    <mergeCell ref="F229:G229"/>
    <mergeCell ref="H229:I229"/>
    <mergeCell ref="J229:K229"/>
    <mergeCell ref="F230:G230"/>
    <mergeCell ref="H230:I230"/>
    <mergeCell ref="J230:K230"/>
    <mergeCell ref="D229:E229"/>
    <mergeCell ref="D230:E230"/>
    <mergeCell ref="A229:C229"/>
    <mergeCell ref="A230:C230"/>
    <mergeCell ref="F227:G227"/>
    <mergeCell ref="H227:I227"/>
    <mergeCell ref="J227:K227"/>
    <mergeCell ref="F228:G228"/>
    <mergeCell ref="H228:I228"/>
    <mergeCell ref="J228:K228"/>
    <mergeCell ref="D227:E227"/>
    <mergeCell ref="D228:E228"/>
    <mergeCell ref="A227:C227"/>
    <mergeCell ref="A228:C228"/>
    <mergeCell ref="F235:G235"/>
    <mergeCell ref="H235:I235"/>
    <mergeCell ref="J235:K235"/>
    <mergeCell ref="D235:E235"/>
    <mergeCell ref="A235:C235"/>
    <mergeCell ref="F234:G234"/>
    <mergeCell ref="H234:I234"/>
    <mergeCell ref="J234:K234"/>
    <mergeCell ref="D234:E234"/>
    <mergeCell ref="A234:C234"/>
    <mergeCell ref="F232:G232"/>
    <mergeCell ref="H232:I232"/>
    <mergeCell ref="J232:K232"/>
    <mergeCell ref="F233:G233"/>
    <mergeCell ref="H233:I233"/>
    <mergeCell ref="J233:K233"/>
    <mergeCell ref="D232:E232"/>
    <mergeCell ref="D233:E233"/>
    <mergeCell ref="A232:C232"/>
    <mergeCell ref="A233:C233"/>
    <mergeCell ref="F239:G239"/>
    <mergeCell ref="H239:I239"/>
    <mergeCell ref="J239:K239"/>
    <mergeCell ref="D239:E239"/>
    <mergeCell ref="A239:C239"/>
    <mergeCell ref="F238:G238"/>
    <mergeCell ref="H238:I238"/>
    <mergeCell ref="J238:K238"/>
    <mergeCell ref="D238:E238"/>
    <mergeCell ref="A238:C238"/>
    <mergeCell ref="F237:G237"/>
    <mergeCell ref="H237:I237"/>
    <mergeCell ref="J237:K237"/>
    <mergeCell ref="D237:E237"/>
    <mergeCell ref="A237:C237"/>
    <mergeCell ref="F236:G236"/>
    <mergeCell ref="H236:I236"/>
    <mergeCell ref="J236:K236"/>
    <mergeCell ref="D236:E236"/>
    <mergeCell ref="A236:C236"/>
    <mergeCell ref="F242:G242"/>
    <mergeCell ref="H242:I242"/>
    <mergeCell ref="J242:K242"/>
    <mergeCell ref="F243:G243"/>
    <mergeCell ref="H243:I243"/>
    <mergeCell ref="J243:K243"/>
    <mergeCell ref="D242:E242"/>
    <mergeCell ref="D243:E243"/>
    <mergeCell ref="A242:C242"/>
    <mergeCell ref="A243:C243"/>
    <mergeCell ref="F241:G241"/>
    <mergeCell ref="H241:I241"/>
    <mergeCell ref="J241:K241"/>
    <mergeCell ref="D241:E241"/>
    <mergeCell ref="A241:C241"/>
    <mergeCell ref="F240:G240"/>
    <mergeCell ref="H240:I240"/>
    <mergeCell ref="J240:K240"/>
    <mergeCell ref="D240:E240"/>
    <mergeCell ref="A240:C240"/>
    <mergeCell ref="F248:G248"/>
    <mergeCell ref="H248:I248"/>
    <mergeCell ref="J248:K248"/>
    <mergeCell ref="D248:E248"/>
    <mergeCell ref="A248:C248"/>
    <mergeCell ref="F247:G247"/>
    <mergeCell ref="H247:I247"/>
    <mergeCell ref="J247:K247"/>
    <mergeCell ref="D247:E247"/>
    <mergeCell ref="A247:C247"/>
    <mergeCell ref="F246:G246"/>
    <mergeCell ref="H246:I246"/>
    <mergeCell ref="J246:K246"/>
    <mergeCell ref="D246:E246"/>
    <mergeCell ref="A246:C246"/>
    <mergeCell ref="F245:G245"/>
    <mergeCell ref="H245:I245"/>
    <mergeCell ref="J245:K245"/>
    <mergeCell ref="D245:E245"/>
    <mergeCell ref="A245:C245"/>
    <mergeCell ref="J252:K252"/>
    <mergeCell ref="F253:G253"/>
    <mergeCell ref="H253:I253"/>
    <mergeCell ref="J253:K253"/>
    <mergeCell ref="D252:E252"/>
    <mergeCell ref="D253:E253"/>
    <mergeCell ref="A252:C252"/>
    <mergeCell ref="A253:C253"/>
    <mergeCell ref="A251:E251"/>
    <mergeCell ref="F252:G252"/>
    <mergeCell ref="H252:I252"/>
    <mergeCell ref="F250:G250"/>
    <mergeCell ref="H250:I250"/>
    <mergeCell ref="J250:K250"/>
    <mergeCell ref="D250:E250"/>
    <mergeCell ref="A250:C250"/>
    <mergeCell ref="F249:G249"/>
    <mergeCell ref="H249:I249"/>
    <mergeCell ref="J249:K249"/>
    <mergeCell ref="D249:E249"/>
    <mergeCell ref="A249:C249"/>
    <mergeCell ref="F256:G256"/>
    <mergeCell ref="H256:I256"/>
    <mergeCell ref="J256:K256"/>
    <mergeCell ref="F257:G257"/>
    <mergeCell ref="H257:I257"/>
    <mergeCell ref="J257:K257"/>
    <mergeCell ref="D256:E256"/>
    <mergeCell ref="D257:E257"/>
    <mergeCell ref="A256:C256"/>
    <mergeCell ref="A257:C257"/>
    <mergeCell ref="F255:G255"/>
    <mergeCell ref="H255:I255"/>
    <mergeCell ref="J255:K255"/>
    <mergeCell ref="D255:E255"/>
    <mergeCell ref="A255:C255"/>
    <mergeCell ref="F254:G254"/>
    <mergeCell ref="H254:I254"/>
    <mergeCell ref="J254:K254"/>
    <mergeCell ref="D254:E254"/>
    <mergeCell ref="A254:C254"/>
    <mergeCell ref="F261:G261"/>
    <mergeCell ref="H261:I261"/>
    <mergeCell ref="J261:K261"/>
    <mergeCell ref="D261:E261"/>
    <mergeCell ref="A261:C261"/>
    <mergeCell ref="F259:G259"/>
    <mergeCell ref="H259:I259"/>
    <mergeCell ref="J259:K259"/>
    <mergeCell ref="F260:G260"/>
    <mergeCell ref="H260:I260"/>
    <mergeCell ref="J260:K260"/>
    <mergeCell ref="D259:E259"/>
    <mergeCell ref="D260:E260"/>
    <mergeCell ref="A259:C259"/>
    <mergeCell ref="A260:C260"/>
    <mergeCell ref="F258:G258"/>
    <mergeCell ref="H258:I258"/>
    <mergeCell ref="J258:K258"/>
    <mergeCell ref="D258:E258"/>
    <mergeCell ref="A258:C258"/>
    <mergeCell ref="F266:G266"/>
    <mergeCell ref="H266:I266"/>
    <mergeCell ref="J266:K266"/>
    <mergeCell ref="D266:E266"/>
    <mergeCell ref="A266:C266"/>
    <mergeCell ref="F265:G265"/>
    <mergeCell ref="H265:I265"/>
    <mergeCell ref="J265:K265"/>
    <mergeCell ref="D265:E265"/>
    <mergeCell ref="A265:C265"/>
    <mergeCell ref="F264:G264"/>
    <mergeCell ref="H264:I264"/>
    <mergeCell ref="J264:K264"/>
    <mergeCell ref="D264:E264"/>
    <mergeCell ref="A264:C264"/>
    <mergeCell ref="F263:G263"/>
    <mergeCell ref="H263:I263"/>
    <mergeCell ref="J263:K263"/>
    <mergeCell ref="D263:E263"/>
    <mergeCell ref="A263:C263"/>
    <mergeCell ref="I269:K269"/>
    <mergeCell ref="I295:K295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F267:G267"/>
    <mergeCell ref="H267:I267"/>
    <mergeCell ref="J267:K267"/>
    <mergeCell ref="D267:E267"/>
    <mergeCell ref="A267:C267"/>
    <mergeCell ref="C269:E269"/>
    <mergeCell ref="F269:H269"/>
    <mergeCell ref="J306:K306"/>
    <mergeCell ref="F307:G307"/>
    <mergeCell ref="H307:I307"/>
    <mergeCell ref="J307:K307"/>
    <mergeCell ref="F308:G308"/>
    <mergeCell ref="H308:I308"/>
    <mergeCell ref="J308:K308"/>
    <mergeCell ref="F309:G309"/>
    <mergeCell ref="H309:I309"/>
    <mergeCell ref="J309:K309"/>
    <mergeCell ref="F306:G306"/>
    <mergeCell ref="H306:I306"/>
    <mergeCell ref="A302:H302"/>
    <mergeCell ref="A303:H303"/>
    <mergeCell ref="A304:H304"/>
    <mergeCell ref="A299:H299"/>
    <mergeCell ref="A300:H300"/>
    <mergeCell ref="A301:H301"/>
    <mergeCell ref="F315:G315"/>
    <mergeCell ref="H315:I315"/>
    <mergeCell ref="J315:K315"/>
    <mergeCell ref="D315:E315"/>
    <mergeCell ref="F314:G314"/>
    <mergeCell ref="H314:I314"/>
    <mergeCell ref="J314:K314"/>
    <mergeCell ref="D314:E314"/>
    <mergeCell ref="F313:G313"/>
    <mergeCell ref="H313:I313"/>
    <mergeCell ref="J313:K313"/>
    <mergeCell ref="D313:E313"/>
    <mergeCell ref="F311:G311"/>
    <mergeCell ref="H311:I311"/>
    <mergeCell ref="J311:K311"/>
    <mergeCell ref="F310:G310"/>
    <mergeCell ref="H310:I310"/>
    <mergeCell ref="J310:K310"/>
    <mergeCell ref="F320:G320"/>
    <mergeCell ref="H320:I320"/>
    <mergeCell ref="J320:K320"/>
    <mergeCell ref="F321:G321"/>
    <mergeCell ref="H321:I321"/>
    <mergeCell ref="J321:K321"/>
    <mergeCell ref="D320:E320"/>
    <mergeCell ref="D321:E321"/>
    <mergeCell ref="A320:B321"/>
    <mergeCell ref="A317:J317"/>
    <mergeCell ref="F319:G319"/>
    <mergeCell ref="H319:I319"/>
    <mergeCell ref="J319:K319"/>
    <mergeCell ref="D319:E319"/>
    <mergeCell ref="A319:B319"/>
    <mergeCell ref="F316:G316"/>
    <mergeCell ref="H316:I316"/>
    <mergeCell ref="J316:K316"/>
    <mergeCell ref="D316:E316"/>
    <mergeCell ref="F328:G328"/>
    <mergeCell ref="H328:I328"/>
    <mergeCell ref="J328:K328"/>
    <mergeCell ref="A328:C328"/>
    <mergeCell ref="D328:E328"/>
    <mergeCell ref="F325:G325"/>
    <mergeCell ref="H325:I325"/>
    <mergeCell ref="J325:K325"/>
    <mergeCell ref="A326:J326"/>
    <mergeCell ref="D325:E325"/>
    <mergeCell ref="F322:G322"/>
    <mergeCell ref="H322:I322"/>
    <mergeCell ref="J322:K322"/>
    <mergeCell ref="F323:G323"/>
    <mergeCell ref="H323:I323"/>
    <mergeCell ref="J323:K323"/>
    <mergeCell ref="F324:G324"/>
    <mergeCell ref="H324:I324"/>
    <mergeCell ref="J324:K324"/>
    <mergeCell ref="D322:E322"/>
    <mergeCell ref="D323:E323"/>
    <mergeCell ref="D324:E324"/>
    <mergeCell ref="A323:B324"/>
    <mergeCell ref="F333:G333"/>
    <mergeCell ref="H333:I333"/>
    <mergeCell ref="J333:K333"/>
    <mergeCell ref="A333:C333"/>
    <mergeCell ref="D333:E333"/>
    <mergeCell ref="F332:G332"/>
    <mergeCell ref="H332:I332"/>
    <mergeCell ref="J332:K332"/>
    <mergeCell ref="A332:C332"/>
    <mergeCell ref="D332:E332"/>
    <mergeCell ref="F330:G330"/>
    <mergeCell ref="H330:I330"/>
    <mergeCell ref="J330:K330"/>
    <mergeCell ref="A330:C330"/>
    <mergeCell ref="D330:E330"/>
    <mergeCell ref="F329:G329"/>
    <mergeCell ref="H329:I329"/>
    <mergeCell ref="J329:K329"/>
    <mergeCell ref="A329:C329"/>
    <mergeCell ref="D329:E329"/>
    <mergeCell ref="F337:G337"/>
    <mergeCell ref="H337:I337"/>
    <mergeCell ref="J337:K337"/>
    <mergeCell ref="A337:C337"/>
    <mergeCell ref="D337:E337"/>
    <mergeCell ref="F336:G336"/>
    <mergeCell ref="H336:I336"/>
    <mergeCell ref="J336:K336"/>
    <mergeCell ref="A336:C336"/>
    <mergeCell ref="D336:E336"/>
    <mergeCell ref="F335:G335"/>
    <mergeCell ref="H335:I335"/>
    <mergeCell ref="J335:K335"/>
    <mergeCell ref="A335:C335"/>
    <mergeCell ref="D335:E335"/>
    <mergeCell ref="F334:G334"/>
    <mergeCell ref="H334:I334"/>
    <mergeCell ref="J334:K334"/>
    <mergeCell ref="A334:C334"/>
    <mergeCell ref="D334:E334"/>
    <mergeCell ref="F341:G341"/>
    <mergeCell ref="H341:I341"/>
    <mergeCell ref="J341:K341"/>
    <mergeCell ref="A341:C341"/>
    <mergeCell ref="D341:E341"/>
    <mergeCell ref="F340:G340"/>
    <mergeCell ref="H340:I340"/>
    <mergeCell ref="J340:K340"/>
    <mergeCell ref="A340:C340"/>
    <mergeCell ref="D340:E340"/>
    <mergeCell ref="F339:G339"/>
    <mergeCell ref="H339:I339"/>
    <mergeCell ref="J339:K339"/>
    <mergeCell ref="A339:C339"/>
    <mergeCell ref="D339:E339"/>
    <mergeCell ref="F338:G338"/>
    <mergeCell ref="H338:I338"/>
    <mergeCell ref="J338:K338"/>
    <mergeCell ref="A338:C338"/>
    <mergeCell ref="D338:E338"/>
    <mergeCell ref="D348:E348"/>
    <mergeCell ref="F347:G347"/>
    <mergeCell ref="H347:I347"/>
    <mergeCell ref="J347:K347"/>
    <mergeCell ref="A347:C347"/>
    <mergeCell ref="D347:E347"/>
    <mergeCell ref="F346:G346"/>
    <mergeCell ref="H346:I346"/>
    <mergeCell ref="J346:K346"/>
    <mergeCell ref="A346:C346"/>
    <mergeCell ref="D346:E346"/>
    <mergeCell ref="F345:G345"/>
    <mergeCell ref="H345:I345"/>
    <mergeCell ref="J345:K345"/>
    <mergeCell ref="A345:C345"/>
    <mergeCell ref="D345:E345"/>
    <mergeCell ref="A342:J342"/>
    <mergeCell ref="F344:G344"/>
    <mergeCell ref="H344:I344"/>
    <mergeCell ref="J344:K344"/>
    <mergeCell ref="A344:C344"/>
    <mergeCell ref="D344:E344"/>
    <mergeCell ref="A1:G1"/>
    <mergeCell ref="F358:G358"/>
    <mergeCell ref="H358:I358"/>
    <mergeCell ref="J358:K358"/>
    <mergeCell ref="D358:E358"/>
    <mergeCell ref="A358:C358"/>
    <mergeCell ref="F357:G357"/>
    <mergeCell ref="H357:I357"/>
    <mergeCell ref="J357:K357"/>
    <mergeCell ref="D357:E357"/>
    <mergeCell ref="A357:C357"/>
    <mergeCell ref="F356:G356"/>
    <mergeCell ref="H356:I356"/>
    <mergeCell ref="J356:K356"/>
    <mergeCell ref="D356:E356"/>
    <mergeCell ref="A356:C356"/>
    <mergeCell ref="F355:G355"/>
    <mergeCell ref="H355:I355"/>
    <mergeCell ref="J355:K355"/>
    <mergeCell ref="D355:E355"/>
    <mergeCell ref="A355:C355"/>
    <mergeCell ref="F354:G354"/>
    <mergeCell ref="H354:I354"/>
    <mergeCell ref="J354:K354"/>
    <mergeCell ref="D354:E354"/>
    <mergeCell ref="A354:C354"/>
    <mergeCell ref="F353:G353"/>
    <mergeCell ref="H353:I353"/>
    <mergeCell ref="J353:K353"/>
    <mergeCell ref="D353:E353"/>
    <mergeCell ref="A353:C353"/>
    <mergeCell ref="A350:J350"/>
    <mergeCell ref="B393:C393"/>
    <mergeCell ref="J387:K387"/>
    <mergeCell ref="B388:C388"/>
    <mergeCell ref="B389:C389"/>
    <mergeCell ref="B390:C390"/>
    <mergeCell ref="B392:C392"/>
    <mergeCell ref="A387:C387"/>
    <mergeCell ref="D387:E387"/>
    <mergeCell ref="F387:G387"/>
    <mergeCell ref="H387:I387"/>
    <mergeCell ref="H385:I385"/>
    <mergeCell ref="A409:E409"/>
    <mergeCell ref="A410:E410"/>
    <mergeCell ref="H410:H411"/>
    <mergeCell ref="I410:I411"/>
    <mergeCell ref="J410:J411"/>
    <mergeCell ref="A404:E404"/>
    <mergeCell ref="A405:E405"/>
    <mergeCell ref="A406:E406"/>
    <mergeCell ref="A407:E407"/>
    <mergeCell ref="A408:E408"/>
    <mergeCell ref="A399:E399"/>
    <mergeCell ref="A400:E400"/>
    <mergeCell ref="A401:E401"/>
    <mergeCell ref="A402:E402"/>
    <mergeCell ref="A403:E403"/>
    <mergeCell ref="A394:C394"/>
    <mergeCell ref="A397:E398"/>
    <mergeCell ref="H397:I397"/>
    <mergeCell ref="J397:K397"/>
    <mergeCell ref="H423:K423"/>
    <mergeCell ref="B424:C424"/>
    <mergeCell ref="D424:E424"/>
    <mergeCell ref="F424:G424"/>
    <mergeCell ref="H424:I424"/>
    <mergeCell ref="J424:K424"/>
    <mergeCell ref="A420:E420"/>
    <mergeCell ref="A423:A425"/>
    <mergeCell ref="B423:C423"/>
    <mergeCell ref="D423:E423"/>
    <mergeCell ref="F423:G423"/>
    <mergeCell ref="A415:E415"/>
    <mergeCell ref="A416:E416"/>
    <mergeCell ref="A417:E417"/>
    <mergeCell ref="A418:E418"/>
    <mergeCell ref="A419:E419"/>
    <mergeCell ref="K410:K411"/>
    <mergeCell ref="A411:E411"/>
    <mergeCell ref="A412:E412"/>
    <mergeCell ref="A413:E413"/>
    <mergeCell ref="A414:E414"/>
    <mergeCell ref="B434:C434"/>
    <mergeCell ref="D434:E434"/>
    <mergeCell ref="F434:G434"/>
    <mergeCell ref="H434:I434"/>
    <mergeCell ref="J434:K434"/>
    <mergeCell ref="B433:C433"/>
    <mergeCell ref="D433:E433"/>
    <mergeCell ref="F433:G433"/>
    <mergeCell ref="H433:I433"/>
    <mergeCell ref="J433:K433"/>
    <mergeCell ref="A431:A432"/>
    <mergeCell ref="B431:C431"/>
    <mergeCell ref="D431:E431"/>
    <mergeCell ref="F431:G431"/>
    <mergeCell ref="H431:K431"/>
    <mergeCell ref="B432:C432"/>
    <mergeCell ref="D432:E432"/>
    <mergeCell ref="F432:G432"/>
    <mergeCell ref="H432:I432"/>
    <mergeCell ref="J432:K432"/>
    <mergeCell ref="J439:K439"/>
    <mergeCell ref="B438:C438"/>
    <mergeCell ref="D438:E438"/>
    <mergeCell ref="F438:G438"/>
    <mergeCell ref="H438:I438"/>
    <mergeCell ref="J438:K438"/>
    <mergeCell ref="B437:C437"/>
    <mergeCell ref="D437:E437"/>
    <mergeCell ref="F437:G437"/>
    <mergeCell ref="H437:I437"/>
    <mergeCell ref="J437:K437"/>
    <mergeCell ref="B436:C436"/>
    <mergeCell ref="D436:E436"/>
    <mergeCell ref="F436:G436"/>
    <mergeCell ref="H436:I436"/>
    <mergeCell ref="J436:K436"/>
    <mergeCell ref="B435:C435"/>
    <mergeCell ref="D435:E435"/>
    <mergeCell ref="F435:G435"/>
    <mergeCell ref="H435:I435"/>
    <mergeCell ref="J435:K435"/>
    <mergeCell ref="D27:E27"/>
    <mergeCell ref="F34:G34"/>
    <mergeCell ref="B442:C442"/>
    <mergeCell ref="D442:E442"/>
    <mergeCell ref="F442:G442"/>
    <mergeCell ref="H442:K442"/>
    <mergeCell ref="B443:C443"/>
    <mergeCell ref="D443:E443"/>
    <mergeCell ref="F443:G443"/>
    <mergeCell ref="H443:I443"/>
    <mergeCell ref="B441:C441"/>
    <mergeCell ref="D441:E441"/>
    <mergeCell ref="F441:G441"/>
    <mergeCell ref="H441:I441"/>
    <mergeCell ref="J441:K441"/>
    <mergeCell ref="B440:C440"/>
    <mergeCell ref="D440:E440"/>
    <mergeCell ref="F440:G440"/>
    <mergeCell ref="H440:I440"/>
    <mergeCell ref="J440:K440"/>
    <mergeCell ref="B439:C439"/>
    <mergeCell ref="D439:E439"/>
    <mergeCell ref="F439:G439"/>
    <mergeCell ref="H439:I439"/>
    <mergeCell ref="H36:I36"/>
    <mergeCell ref="H37:I37"/>
    <mergeCell ref="A36:C36"/>
    <mergeCell ref="A37:C37"/>
    <mergeCell ref="A30:C30"/>
    <mergeCell ref="A31:C31"/>
    <mergeCell ref="A32:C32"/>
    <mergeCell ref="F50:G50"/>
    <mergeCell ref="A459:G459"/>
    <mergeCell ref="A460:G460"/>
    <mergeCell ref="A461:G461"/>
    <mergeCell ref="A462:G462"/>
    <mergeCell ref="A463:G463"/>
    <mergeCell ref="A453:G453"/>
    <mergeCell ref="A454:G454"/>
    <mergeCell ref="A455:G455"/>
    <mergeCell ref="A456:G456"/>
    <mergeCell ref="A458:G458"/>
    <mergeCell ref="A448:G448"/>
    <mergeCell ref="A449:G449"/>
    <mergeCell ref="A450:G450"/>
    <mergeCell ref="A451:G451"/>
    <mergeCell ref="A452:G452"/>
    <mergeCell ref="A445:G445"/>
    <mergeCell ref="A446:G446"/>
    <mergeCell ref="A447:G447"/>
    <mergeCell ref="A3:C3"/>
    <mergeCell ref="A4:C4"/>
    <mergeCell ref="A5:C5"/>
    <mergeCell ref="A6:C6"/>
    <mergeCell ref="A7:C7"/>
    <mergeCell ref="A8:C8"/>
    <mergeCell ref="J3:K3"/>
    <mergeCell ref="J4:K4"/>
    <mergeCell ref="J5:K5"/>
    <mergeCell ref="J6:K6"/>
    <mergeCell ref="J7:K7"/>
    <mergeCell ref="F6:G6"/>
    <mergeCell ref="F7:G7"/>
    <mergeCell ref="F8:G8"/>
    <mergeCell ref="H3:I3"/>
    <mergeCell ref="H4:I4"/>
    <mergeCell ref="H5:I5"/>
    <mergeCell ref="H6:I6"/>
    <mergeCell ref="H7:I7"/>
    <mergeCell ref="H8:I8"/>
    <mergeCell ref="D3:E3"/>
    <mergeCell ref="D4:E4"/>
    <mergeCell ref="D5:E5"/>
    <mergeCell ref="D6:E6"/>
    <mergeCell ref="D7:E7"/>
    <mergeCell ref="D8:E8"/>
    <mergeCell ref="F3:G3"/>
    <mergeCell ref="F4:G4"/>
    <mergeCell ref="F5:G5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34:E34"/>
    <mergeCell ref="D35:E35"/>
    <mergeCell ref="H18:I18"/>
    <mergeCell ref="H19:I19"/>
    <mergeCell ref="H34:I34"/>
    <mergeCell ref="H35:I35"/>
    <mergeCell ref="J8:K8"/>
    <mergeCell ref="D9:E9"/>
    <mergeCell ref="F9:G9"/>
    <mergeCell ref="H9:I9"/>
    <mergeCell ref="J9:K9"/>
    <mergeCell ref="D11:E11"/>
    <mergeCell ref="F11:G11"/>
    <mergeCell ref="H11:I11"/>
    <mergeCell ref="J11:K11"/>
    <mergeCell ref="H29:I29"/>
    <mergeCell ref="H30:I30"/>
    <mergeCell ref="H31:I31"/>
    <mergeCell ref="H32:I32"/>
    <mergeCell ref="F20:G20"/>
    <mergeCell ref="F21:G21"/>
    <mergeCell ref="F22:G22"/>
    <mergeCell ref="F23:G23"/>
    <mergeCell ref="F24:G24"/>
    <mergeCell ref="F15:G15"/>
    <mergeCell ref="F16:G16"/>
    <mergeCell ref="F17:G17"/>
    <mergeCell ref="F18:G18"/>
    <mergeCell ref="F19:G19"/>
    <mergeCell ref="F36:G36"/>
    <mergeCell ref="F37:G37"/>
    <mergeCell ref="F29:G29"/>
    <mergeCell ref="F30:G30"/>
    <mergeCell ref="F31:G31"/>
    <mergeCell ref="F32:G32"/>
    <mergeCell ref="F25:G25"/>
    <mergeCell ref="F26:G26"/>
    <mergeCell ref="F27:G27"/>
    <mergeCell ref="J20:K20"/>
    <mergeCell ref="J21:K21"/>
    <mergeCell ref="J22:K22"/>
    <mergeCell ref="J23:K23"/>
    <mergeCell ref="J24:K24"/>
    <mergeCell ref="J15:K15"/>
    <mergeCell ref="J16:K16"/>
    <mergeCell ref="J17:K17"/>
    <mergeCell ref="J18:K18"/>
    <mergeCell ref="J19:K19"/>
    <mergeCell ref="J36:K36"/>
    <mergeCell ref="J37:K37"/>
    <mergeCell ref="J29:K29"/>
    <mergeCell ref="J30:K30"/>
    <mergeCell ref="J31:K31"/>
    <mergeCell ref="J32:K32"/>
    <mergeCell ref="H25:I25"/>
    <mergeCell ref="H26:I26"/>
    <mergeCell ref="H27:I27"/>
    <mergeCell ref="J34:K34"/>
    <mergeCell ref="J35:K35"/>
    <mergeCell ref="J25:K25"/>
    <mergeCell ref="J26:K26"/>
    <mergeCell ref="J27:K27"/>
    <mergeCell ref="H20:I20"/>
    <mergeCell ref="H21:I21"/>
    <mergeCell ref="H22:I22"/>
    <mergeCell ref="H23:I23"/>
    <mergeCell ref="H24:I24"/>
    <mergeCell ref="H15:I15"/>
    <mergeCell ref="H16:I16"/>
    <mergeCell ref="H17:I17"/>
    <mergeCell ref="A25:C25"/>
    <mergeCell ref="A26:C26"/>
    <mergeCell ref="A27:C27"/>
    <mergeCell ref="A20:C20"/>
    <mergeCell ref="A21:C21"/>
    <mergeCell ref="A22:C22"/>
    <mergeCell ref="A23:C23"/>
    <mergeCell ref="A24:C24"/>
    <mergeCell ref="A15:C15"/>
    <mergeCell ref="A16:C16"/>
    <mergeCell ref="A17:C17"/>
    <mergeCell ref="A18:C18"/>
    <mergeCell ref="A19:C19"/>
    <mergeCell ref="A34:C34"/>
    <mergeCell ref="A35:C35"/>
    <mergeCell ref="A29:C29"/>
    <mergeCell ref="F49:G49"/>
    <mergeCell ref="F51:G51"/>
    <mergeCell ref="A39:E39"/>
    <mergeCell ref="A40:E40"/>
    <mergeCell ref="A41:E41"/>
    <mergeCell ref="A42:E42"/>
    <mergeCell ref="A43:E43"/>
    <mergeCell ref="A44:E44"/>
    <mergeCell ref="A45:E45"/>
    <mergeCell ref="A46:E46"/>
    <mergeCell ref="A48:E48"/>
    <mergeCell ref="A49:E49"/>
    <mergeCell ref="A50:E50"/>
    <mergeCell ref="A51:E51"/>
    <mergeCell ref="A52:E52"/>
    <mergeCell ref="A47:I47"/>
    <mergeCell ref="A54:I54"/>
    <mergeCell ref="A53:E53"/>
    <mergeCell ref="H63:I63"/>
    <mergeCell ref="H55:I55"/>
    <mergeCell ref="H58:I58"/>
    <mergeCell ref="H59:I59"/>
    <mergeCell ref="H49:I49"/>
    <mergeCell ref="H50:I50"/>
    <mergeCell ref="H51:I51"/>
    <mergeCell ref="H52:I52"/>
    <mergeCell ref="H53:I53"/>
    <mergeCell ref="H44:I44"/>
    <mergeCell ref="H45:I45"/>
    <mergeCell ref="H46:I46"/>
    <mergeCell ref="H48:I48"/>
    <mergeCell ref="H39:I39"/>
    <mergeCell ref="H40:I40"/>
    <mergeCell ref="H41:I41"/>
    <mergeCell ref="H42:I42"/>
    <mergeCell ref="H43:I43"/>
    <mergeCell ref="A56:I56"/>
    <mergeCell ref="F52:G52"/>
    <mergeCell ref="F53:G53"/>
    <mergeCell ref="F55:G55"/>
    <mergeCell ref="A55:E55"/>
    <mergeCell ref="F39:G39"/>
    <mergeCell ref="F40:G40"/>
    <mergeCell ref="F41:G41"/>
    <mergeCell ref="F42:G42"/>
    <mergeCell ref="F43:G43"/>
    <mergeCell ref="F44:G44"/>
    <mergeCell ref="F45:G45"/>
    <mergeCell ref="F46:G46"/>
    <mergeCell ref="F48:G48"/>
    <mergeCell ref="A65:C65"/>
    <mergeCell ref="A66:C66"/>
    <mergeCell ref="A67:C67"/>
    <mergeCell ref="F65:G65"/>
    <mergeCell ref="F66:G66"/>
    <mergeCell ref="J58:K58"/>
    <mergeCell ref="J59:K59"/>
    <mergeCell ref="J60:K60"/>
    <mergeCell ref="J61:K61"/>
    <mergeCell ref="J62:K62"/>
    <mergeCell ref="J63:K63"/>
    <mergeCell ref="A63:C63"/>
    <mergeCell ref="F58:G58"/>
    <mergeCell ref="F59:G59"/>
    <mergeCell ref="F60:G60"/>
    <mergeCell ref="F61:G61"/>
    <mergeCell ref="F62:G62"/>
    <mergeCell ref="F63:G63"/>
    <mergeCell ref="A58:C58"/>
    <mergeCell ref="A59:C59"/>
    <mergeCell ref="A60:C60"/>
    <mergeCell ref="A61:C61"/>
    <mergeCell ref="A62:C62"/>
    <mergeCell ref="D58:E58"/>
    <mergeCell ref="D59:E59"/>
    <mergeCell ref="D60:E60"/>
    <mergeCell ref="D61:E61"/>
    <mergeCell ref="D62:E62"/>
    <mergeCell ref="D63:E63"/>
    <mergeCell ref="H60:I60"/>
    <mergeCell ref="H61:I61"/>
    <mergeCell ref="H62:I62"/>
    <mergeCell ref="J91:K91"/>
    <mergeCell ref="J92:K92"/>
    <mergeCell ref="D91:E91"/>
    <mergeCell ref="F89:G89"/>
    <mergeCell ref="F90:G90"/>
    <mergeCell ref="F91:G91"/>
    <mergeCell ref="F92:G92"/>
    <mergeCell ref="J65:K65"/>
    <mergeCell ref="J66:K66"/>
    <mergeCell ref="J67:K67"/>
    <mergeCell ref="H65:I65"/>
    <mergeCell ref="H66:I66"/>
    <mergeCell ref="H67:I67"/>
    <mergeCell ref="A70:K70"/>
    <mergeCell ref="A75:K75"/>
    <mergeCell ref="A81:K81"/>
    <mergeCell ref="A74:D74"/>
    <mergeCell ref="A76:D76"/>
    <mergeCell ref="A77:D77"/>
    <mergeCell ref="A78:D78"/>
    <mergeCell ref="A69:D69"/>
    <mergeCell ref="H86:J86"/>
    <mergeCell ref="H87:J87"/>
    <mergeCell ref="E69:G69"/>
    <mergeCell ref="E71:G71"/>
    <mergeCell ref="E72:G72"/>
    <mergeCell ref="E73:G73"/>
    <mergeCell ref="E74:G74"/>
    <mergeCell ref="E76:G76"/>
    <mergeCell ref="E77:G77"/>
    <mergeCell ref="E78:G78"/>
    <mergeCell ref="E79:G79"/>
    <mergeCell ref="H85:J85"/>
    <mergeCell ref="H69:J69"/>
    <mergeCell ref="H71:J71"/>
    <mergeCell ref="H72:J72"/>
    <mergeCell ref="H73:J73"/>
    <mergeCell ref="H74:J74"/>
    <mergeCell ref="H76:J76"/>
    <mergeCell ref="H77:J77"/>
    <mergeCell ref="H78:J78"/>
    <mergeCell ref="H79:J79"/>
    <mergeCell ref="H80:J80"/>
    <mergeCell ref="A82:D82"/>
    <mergeCell ref="A83:D83"/>
    <mergeCell ref="D89:E89"/>
    <mergeCell ref="D90:E90"/>
    <mergeCell ref="J89:K89"/>
    <mergeCell ref="J90:K90"/>
    <mergeCell ref="E80:G80"/>
    <mergeCell ref="E82:G82"/>
    <mergeCell ref="F93:G93"/>
    <mergeCell ref="H89:I89"/>
    <mergeCell ref="H90:I90"/>
    <mergeCell ref="A95:C95"/>
    <mergeCell ref="A96:C96"/>
    <mergeCell ref="H113:I113"/>
    <mergeCell ref="H114:I114"/>
    <mergeCell ref="H115:I115"/>
    <mergeCell ref="F67:G67"/>
    <mergeCell ref="D65:E65"/>
    <mergeCell ref="D66:E66"/>
    <mergeCell ref="D67:E67"/>
    <mergeCell ref="A79:D79"/>
    <mergeCell ref="A80:D80"/>
    <mergeCell ref="E83:G83"/>
    <mergeCell ref="E84:G84"/>
    <mergeCell ref="E85:G85"/>
    <mergeCell ref="E86:G86"/>
    <mergeCell ref="E87:G87"/>
    <mergeCell ref="A89:C89"/>
    <mergeCell ref="A90:C90"/>
    <mergeCell ref="A71:D71"/>
    <mergeCell ref="A72:D72"/>
    <mergeCell ref="A73:D73"/>
    <mergeCell ref="A84:D84"/>
    <mergeCell ref="A85:D85"/>
    <mergeCell ref="D92:E92"/>
    <mergeCell ref="H91:I91"/>
    <mergeCell ref="H92:I92"/>
    <mergeCell ref="H82:J82"/>
    <mergeCell ref="H83:J83"/>
    <mergeCell ref="H84:J84"/>
    <mergeCell ref="H116:I116"/>
    <mergeCell ref="H117:I117"/>
    <mergeCell ref="H118:I118"/>
    <mergeCell ref="J122:K122"/>
    <mergeCell ref="F116:G116"/>
    <mergeCell ref="F107:G107"/>
    <mergeCell ref="F108:G108"/>
    <mergeCell ref="F109:G109"/>
    <mergeCell ref="F110:G110"/>
    <mergeCell ref="F111:G111"/>
    <mergeCell ref="H94:I94"/>
    <mergeCell ref="H95:I95"/>
    <mergeCell ref="H96:I96"/>
    <mergeCell ref="H97:I97"/>
    <mergeCell ref="H98:I98"/>
    <mergeCell ref="F105:G105"/>
    <mergeCell ref="F106:G106"/>
    <mergeCell ref="H99:I99"/>
    <mergeCell ref="H101:I101"/>
    <mergeCell ref="J96:K96"/>
    <mergeCell ref="J97:K97"/>
    <mergeCell ref="J98:K98"/>
    <mergeCell ref="J99:K99"/>
    <mergeCell ref="J101:K101"/>
    <mergeCell ref="J123:K123"/>
    <mergeCell ref="J124:K124"/>
    <mergeCell ref="J125:K125"/>
    <mergeCell ref="J126:K126"/>
    <mergeCell ref="J117:K117"/>
    <mergeCell ref="J118:K118"/>
    <mergeCell ref="J119:K119"/>
    <mergeCell ref="J120:K120"/>
    <mergeCell ref="J121:K121"/>
    <mergeCell ref="J112:K112"/>
    <mergeCell ref="J113:K113"/>
    <mergeCell ref="J114:K114"/>
    <mergeCell ref="J115:K115"/>
    <mergeCell ref="J116:K116"/>
    <mergeCell ref="A119:C119"/>
    <mergeCell ref="A120:C120"/>
    <mergeCell ref="H124:I124"/>
    <mergeCell ref="H125:I125"/>
    <mergeCell ref="H126:I126"/>
    <mergeCell ref="D120:E120"/>
    <mergeCell ref="D121:E121"/>
    <mergeCell ref="D122:E122"/>
    <mergeCell ref="A126:C126"/>
    <mergeCell ref="F117:G117"/>
    <mergeCell ref="F118:G118"/>
    <mergeCell ref="F119:G119"/>
    <mergeCell ref="F120:G120"/>
    <mergeCell ref="F121:G121"/>
    <mergeCell ref="F112:G112"/>
    <mergeCell ref="F113:G113"/>
    <mergeCell ref="F114:G114"/>
    <mergeCell ref="F115:G115"/>
    <mergeCell ref="H127:I127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113:C113"/>
    <mergeCell ref="A114:C114"/>
    <mergeCell ref="A115:C115"/>
    <mergeCell ref="H119:I119"/>
    <mergeCell ref="H120:I120"/>
    <mergeCell ref="H121:I121"/>
    <mergeCell ref="H122:I122"/>
    <mergeCell ref="H123:I123"/>
    <mergeCell ref="H104:I104"/>
    <mergeCell ref="H105:I105"/>
    <mergeCell ref="H106:I106"/>
    <mergeCell ref="H107:I107"/>
    <mergeCell ref="H108:I108"/>
    <mergeCell ref="H109:I109"/>
    <mergeCell ref="H110:I110"/>
    <mergeCell ref="H111:I111"/>
    <mergeCell ref="H112:I112"/>
    <mergeCell ref="D125:E125"/>
    <mergeCell ref="D126:E126"/>
    <mergeCell ref="D127:E127"/>
    <mergeCell ref="D118:E118"/>
    <mergeCell ref="D119:E119"/>
    <mergeCell ref="A127:C127"/>
    <mergeCell ref="D104:E104"/>
    <mergeCell ref="D105:E105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A121:C121"/>
    <mergeCell ref="A122:C122"/>
    <mergeCell ref="A123:C123"/>
    <mergeCell ref="A124:C124"/>
    <mergeCell ref="A125:C125"/>
    <mergeCell ref="A116:C116"/>
    <mergeCell ref="A117:C117"/>
    <mergeCell ref="A118:C118"/>
    <mergeCell ref="D123:E123"/>
    <mergeCell ref="D124:E124"/>
    <mergeCell ref="F127:G127"/>
    <mergeCell ref="J171:K171"/>
    <mergeCell ref="J172:K172"/>
    <mergeCell ref="J173:K173"/>
    <mergeCell ref="J174:K174"/>
    <mergeCell ref="J143:K143"/>
    <mergeCell ref="J144:K144"/>
    <mergeCell ref="J145:K145"/>
    <mergeCell ref="J146:K146"/>
    <mergeCell ref="J147:K147"/>
    <mergeCell ref="J148:K148"/>
    <mergeCell ref="J149:K149"/>
    <mergeCell ref="J150:K150"/>
    <mergeCell ref="J151:K151"/>
    <mergeCell ref="J152:K152"/>
    <mergeCell ref="J153:K153"/>
    <mergeCell ref="F122:G122"/>
    <mergeCell ref="F123:G123"/>
    <mergeCell ref="F124:G124"/>
    <mergeCell ref="F125:G125"/>
    <mergeCell ref="F126:G126"/>
    <mergeCell ref="J127:K127"/>
    <mergeCell ref="H129:I129"/>
    <mergeCell ref="H130:I130"/>
    <mergeCell ref="H131:I131"/>
    <mergeCell ref="H133:I133"/>
    <mergeCell ref="H134:I134"/>
    <mergeCell ref="J138:K138"/>
    <mergeCell ref="J139:K139"/>
    <mergeCell ref="J140:K140"/>
    <mergeCell ref="J141:K141"/>
    <mergeCell ref="J129:K129"/>
    <mergeCell ref="J180:K180"/>
    <mergeCell ref="J155:K155"/>
    <mergeCell ref="J156:K156"/>
    <mergeCell ref="J157:K157"/>
    <mergeCell ref="J158:K158"/>
    <mergeCell ref="J159:K159"/>
    <mergeCell ref="J160:K160"/>
    <mergeCell ref="J161:K161"/>
    <mergeCell ref="J162:K162"/>
    <mergeCell ref="J163:K163"/>
    <mergeCell ref="J164:K164"/>
    <mergeCell ref="J165:K165"/>
    <mergeCell ref="J166:K166"/>
    <mergeCell ref="J167:K167"/>
    <mergeCell ref="J168:K168"/>
    <mergeCell ref="J169:K169"/>
    <mergeCell ref="J175:K175"/>
    <mergeCell ref="J176:K176"/>
    <mergeCell ref="J177:K177"/>
    <mergeCell ref="J178:K178"/>
    <mergeCell ref="J179:K179"/>
    <mergeCell ref="J130:K130"/>
    <mergeCell ref="J131:K131"/>
    <mergeCell ref="J133:K133"/>
    <mergeCell ref="J134:K134"/>
    <mergeCell ref="J135:K135"/>
    <mergeCell ref="J136:K136"/>
    <mergeCell ref="J137:K137"/>
    <mergeCell ref="H151:I151"/>
    <mergeCell ref="H152:I152"/>
    <mergeCell ref="H153:I153"/>
    <mergeCell ref="H155:I155"/>
    <mergeCell ref="H156:I156"/>
    <mergeCell ref="H146:I146"/>
    <mergeCell ref="H147:I147"/>
    <mergeCell ref="H148:I148"/>
    <mergeCell ref="H149:I149"/>
    <mergeCell ref="H150:I150"/>
    <mergeCell ref="H140:I140"/>
    <mergeCell ref="H141:I141"/>
    <mergeCell ref="H143:I143"/>
    <mergeCell ref="H144:I144"/>
    <mergeCell ref="H145:I145"/>
    <mergeCell ref="H135:I135"/>
    <mergeCell ref="H136:I136"/>
    <mergeCell ref="H137:I137"/>
    <mergeCell ref="H138:I138"/>
    <mergeCell ref="H139:I139"/>
    <mergeCell ref="H180:I180"/>
    <mergeCell ref="F171:G171"/>
    <mergeCell ref="F172:G172"/>
    <mergeCell ref="F173:G173"/>
    <mergeCell ref="F174:G174"/>
    <mergeCell ref="F175:G175"/>
    <mergeCell ref="F176:G176"/>
    <mergeCell ref="F177:G177"/>
    <mergeCell ref="F178:G178"/>
    <mergeCell ref="F179:G179"/>
    <mergeCell ref="F180:G180"/>
    <mergeCell ref="H173:I173"/>
    <mergeCell ref="H174:I174"/>
    <mergeCell ref="H175:I175"/>
    <mergeCell ref="H176:I176"/>
    <mergeCell ref="H177:I177"/>
    <mergeCell ref="H167:I167"/>
    <mergeCell ref="H168:I168"/>
    <mergeCell ref="H169:I169"/>
    <mergeCell ref="H171:I171"/>
    <mergeCell ref="H172:I172"/>
    <mergeCell ref="F165:G165"/>
    <mergeCell ref="F166:G166"/>
    <mergeCell ref="F167:G167"/>
    <mergeCell ref="F168:G168"/>
    <mergeCell ref="F169:G169"/>
    <mergeCell ref="F160:G160"/>
    <mergeCell ref="F161:G161"/>
    <mergeCell ref="F162:G162"/>
    <mergeCell ref="F163:G163"/>
    <mergeCell ref="F164:G164"/>
    <mergeCell ref="F155:G155"/>
    <mergeCell ref="F156:G156"/>
    <mergeCell ref="F157:G157"/>
    <mergeCell ref="F158:G158"/>
    <mergeCell ref="F159:G159"/>
    <mergeCell ref="H178:I178"/>
    <mergeCell ref="H179:I179"/>
    <mergeCell ref="H162:I162"/>
    <mergeCell ref="H163:I163"/>
    <mergeCell ref="H164:I164"/>
    <mergeCell ref="H165:I165"/>
    <mergeCell ref="H166:I166"/>
    <mergeCell ref="H157:I157"/>
    <mergeCell ref="H158:I158"/>
    <mergeCell ref="H159:I159"/>
    <mergeCell ref="H160:I160"/>
    <mergeCell ref="H161:I161"/>
    <mergeCell ref="F153:G153"/>
    <mergeCell ref="F133:G133"/>
    <mergeCell ref="F134:G134"/>
    <mergeCell ref="F135:G135"/>
    <mergeCell ref="F136:G136"/>
    <mergeCell ref="F137:G137"/>
    <mergeCell ref="F138:G138"/>
    <mergeCell ref="F139:G139"/>
    <mergeCell ref="F140:G140"/>
    <mergeCell ref="F141:G141"/>
    <mergeCell ref="F148:G148"/>
    <mergeCell ref="F149:G149"/>
    <mergeCell ref="F150:G150"/>
    <mergeCell ref="F151:G151"/>
    <mergeCell ref="F152:G152"/>
    <mergeCell ref="F143:G143"/>
    <mergeCell ref="F144:G144"/>
    <mergeCell ref="F145:G145"/>
    <mergeCell ref="F146:G146"/>
    <mergeCell ref="F147:G147"/>
    <mergeCell ref="D144:E144"/>
    <mergeCell ref="D145:E145"/>
    <mergeCell ref="D146:E146"/>
    <mergeCell ref="D147:E147"/>
    <mergeCell ref="D148:E148"/>
    <mergeCell ref="D138:E138"/>
    <mergeCell ref="D139:E139"/>
    <mergeCell ref="D140:E140"/>
    <mergeCell ref="D141:E141"/>
    <mergeCell ref="D143:E143"/>
    <mergeCell ref="D133:E133"/>
    <mergeCell ref="D134:E134"/>
    <mergeCell ref="D135:E135"/>
    <mergeCell ref="D136:E136"/>
    <mergeCell ref="D137:E137"/>
    <mergeCell ref="F129:G129"/>
    <mergeCell ref="F130:G130"/>
    <mergeCell ref="F131:G131"/>
    <mergeCell ref="D129:E129"/>
    <mergeCell ref="D130:E130"/>
    <mergeCell ref="D131:E131"/>
    <mergeCell ref="D165:E165"/>
    <mergeCell ref="D166:E166"/>
    <mergeCell ref="D167:E167"/>
    <mergeCell ref="D168:E168"/>
    <mergeCell ref="D169:E169"/>
    <mergeCell ref="D160:E160"/>
    <mergeCell ref="D161:E161"/>
    <mergeCell ref="D162:E162"/>
    <mergeCell ref="D163:E163"/>
    <mergeCell ref="D164:E164"/>
    <mergeCell ref="D155:E155"/>
    <mergeCell ref="D156:E156"/>
    <mergeCell ref="D157:E157"/>
    <mergeCell ref="D158:E158"/>
    <mergeCell ref="D159:E159"/>
    <mergeCell ref="D149:E149"/>
    <mergeCell ref="D150:E150"/>
    <mergeCell ref="D151:E151"/>
    <mergeCell ref="D152:E152"/>
    <mergeCell ref="D153:E153"/>
    <mergeCell ref="A178:C178"/>
    <mergeCell ref="A179:C179"/>
    <mergeCell ref="A180:C180"/>
    <mergeCell ref="A171:C171"/>
    <mergeCell ref="A172:C172"/>
    <mergeCell ref="A173:C173"/>
    <mergeCell ref="A174:C174"/>
    <mergeCell ref="A175:C175"/>
    <mergeCell ref="D176:E176"/>
    <mergeCell ref="D177:E177"/>
    <mergeCell ref="D178:E178"/>
    <mergeCell ref="D179:E179"/>
    <mergeCell ref="D180:E180"/>
    <mergeCell ref="D171:E171"/>
    <mergeCell ref="D172:E172"/>
    <mergeCell ref="D173:E173"/>
    <mergeCell ref="D174:E174"/>
    <mergeCell ref="D175:E175"/>
    <mergeCell ref="A165:C165"/>
    <mergeCell ref="A166:C166"/>
    <mergeCell ref="A167:C167"/>
    <mergeCell ref="A168:C168"/>
    <mergeCell ref="A169:C169"/>
    <mergeCell ref="A160:C160"/>
    <mergeCell ref="A161:C161"/>
    <mergeCell ref="A162:C162"/>
    <mergeCell ref="A163:C163"/>
    <mergeCell ref="A164:C164"/>
    <mergeCell ref="A155:C155"/>
    <mergeCell ref="A156:C156"/>
    <mergeCell ref="A157:C157"/>
    <mergeCell ref="A158:C158"/>
    <mergeCell ref="A159:C159"/>
    <mergeCell ref="A176:C176"/>
    <mergeCell ref="A177:C177"/>
    <mergeCell ref="A197:C197"/>
    <mergeCell ref="A198:C198"/>
    <mergeCell ref="D194:E194"/>
    <mergeCell ref="D195:E195"/>
    <mergeCell ref="D196:E196"/>
    <mergeCell ref="D197:E197"/>
    <mergeCell ref="D198:E198"/>
    <mergeCell ref="A129:C129"/>
    <mergeCell ref="A130:C130"/>
    <mergeCell ref="A131:C131"/>
    <mergeCell ref="A183:C183"/>
    <mergeCell ref="A184:C184"/>
    <mergeCell ref="A153:C153"/>
    <mergeCell ref="A133:C133"/>
    <mergeCell ref="A134:C134"/>
    <mergeCell ref="A135:C135"/>
    <mergeCell ref="A136:C136"/>
    <mergeCell ref="A137:C137"/>
    <mergeCell ref="A138:C138"/>
    <mergeCell ref="A139:C139"/>
    <mergeCell ref="A140:C140"/>
    <mergeCell ref="A141:C141"/>
    <mergeCell ref="A148:C148"/>
    <mergeCell ref="A149:C149"/>
    <mergeCell ref="A150:C150"/>
    <mergeCell ref="A151:C151"/>
    <mergeCell ref="A152:C152"/>
    <mergeCell ref="A143:C143"/>
    <mergeCell ref="A144:C144"/>
    <mergeCell ref="A145:C145"/>
    <mergeCell ref="A146:C146"/>
    <mergeCell ref="A147:C147"/>
    <mergeCell ref="F195:G195"/>
    <mergeCell ref="F196:G196"/>
    <mergeCell ref="F197:G197"/>
    <mergeCell ref="F198:G198"/>
    <mergeCell ref="F183:G183"/>
    <mergeCell ref="F184:G184"/>
    <mergeCell ref="F185:G185"/>
    <mergeCell ref="F186:G186"/>
    <mergeCell ref="F187:G187"/>
    <mergeCell ref="F188:G188"/>
    <mergeCell ref="F189:G189"/>
    <mergeCell ref="F190:G190"/>
    <mergeCell ref="F191:G191"/>
    <mergeCell ref="D189:E189"/>
    <mergeCell ref="D190:E190"/>
    <mergeCell ref="D191:E191"/>
    <mergeCell ref="F193:G193"/>
    <mergeCell ref="F194:G194"/>
    <mergeCell ref="D184:E184"/>
    <mergeCell ref="D185:E185"/>
    <mergeCell ref="D186:E186"/>
    <mergeCell ref="D187:E187"/>
    <mergeCell ref="D188:E188"/>
    <mergeCell ref="D183:E183"/>
    <mergeCell ref="D193:E193"/>
    <mergeCell ref="J198:K198"/>
    <mergeCell ref="J183:K183"/>
    <mergeCell ref="J184:K184"/>
    <mergeCell ref="J185:K185"/>
    <mergeCell ref="J186:K186"/>
    <mergeCell ref="J187:K187"/>
    <mergeCell ref="J188:K188"/>
    <mergeCell ref="J189:K189"/>
    <mergeCell ref="J190:K190"/>
    <mergeCell ref="J191:K191"/>
    <mergeCell ref="J193:K193"/>
    <mergeCell ref="J194:K194"/>
    <mergeCell ref="J195:K195"/>
    <mergeCell ref="J196:K196"/>
    <mergeCell ref="J197:K197"/>
    <mergeCell ref="H198:I198"/>
    <mergeCell ref="H183:I183"/>
    <mergeCell ref="H184:I184"/>
    <mergeCell ref="H185:I185"/>
    <mergeCell ref="H186:I186"/>
    <mergeCell ref="H187:I187"/>
    <mergeCell ref="H188:I188"/>
    <mergeCell ref="H189:I189"/>
    <mergeCell ref="H190:I190"/>
    <mergeCell ref="H191:I191"/>
    <mergeCell ref="H193:I193"/>
    <mergeCell ref="H194:I194"/>
    <mergeCell ref="H195:I195"/>
    <mergeCell ref="H196:I196"/>
    <mergeCell ref="H197:I197"/>
    <mergeCell ref="G207:K207"/>
    <mergeCell ref="G208:K208"/>
    <mergeCell ref="G209:K209"/>
    <mergeCell ref="G210:K210"/>
    <mergeCell ref="G211:K211"/>
    <mergeCell ref="G202:K202"/>
    <mergeCell ref="G203:K203"/>
    <mergeCell ref="G204:K204"/>
    <mergeCell ref="G205:K205"/>
    <mergeCell ref="G206:K206"/>
    <mergeCell ref="F222:G222"/>
    <mergeCell ref="H222:I222"/>
    <mergeCell ref="J222:K222"/>
    <mergeCell ref="A206:F206"/>
    <mergeCell ref="A207:F207"/>
    <mergeCell ref="A208:F208"/>
    <mergeCell ref="A203:F203"/>
    <mergeCell ref="A204:F204"/>
    <mergeCell ref="A205:F205"/>
    <mergeCell ref="A222:C222"/>
    <mergeCell ref="F221:G221"/>
    <mergeCell ref="H221:I221"/>
    <mergeCell ref="J221:K221"/>
    <mergeCell ref="A221:C221"/>
    <mergeCell ref="A218:F218"/>
    <mergeCell ref="F220:G220"/>
    <mergeCell ref="H220:I220"/>
    <mergeCell ref="J220:K220"/>
    <mergeCell ref="A220:C220"/>
    <mergeCell ref="A215:F215"/>
    <mergeCell ref="A216:F216"/>
    <mergeCell ref="A217:F217"/>
    <mergeCell ref="A297:H297"/>
    <mergeCell ref="A298:H298"/>
    <mergeCell ref="A295:H296"/>
    <mergeCell ref="A289:B289"/>
    <mergeCell ref="A290:B290"/>
    <mergeCell ref="A291:B291"/>
    <mergeCell ref="A292:B292"/>
    <mergeCell ref="A293:B293"/>
    <mergeCell ref="A284:B284"/>
    <mergeCell ref="A285:B285"/>
    <mergeCell ref="A286:B286"/>
    <mergeCell ref="A287:B287"/>
    <mergeCell ref="A288:B288"/>
    <mergeCell ref="A279:B279"/>
    <mergeCell ref="A280:B280"/>
    <mergeCell ref="A281:B281"/>
    <mergeCell ref="A282:B282"/>
    <mergeCell ref="A283:B283"/>
    <mergeCell ref="A313:C313"/>
    <mergeCell ref="A314:C314"/>
    <mergeCell ref="A315:C315"/>
    <mergeCell ref="A316:C316"/>
    <mergeCell ref="D309:E309"/>
    <mergeCell ref="D310:E310"/>
    <mergeCell ref="D311:E311"/>
    <mergeCell ref="A306:B306"/>
    <mergeCell ref="A307:B307"/>
    <mergeCell ref="A308:B308"/>
    <mergeCell ref="A309:C309"/>
    <mergeCell ref="A310:C310"/>
    <mergeCell ref="A311:C311"/>
    <mergeCell ref="D306:E306"/>
    <mergeCell ref="D307:E307"/>
    <mergeCell ref="D308:E308"/>
    <mergeCell ref="J362:K362"/>
    <mergeCell ref="A362:I362"/>
    <mergeCell ref="F352:G352"/>
    <mergeCell ref="H352:I352"/>
    <mergeCell ref="J352:K352"/>
    <mergeCell ref="D352:E352"/>
    <mergeCell ref="A352:C352"/>
    <mergeCell ref="F349:G349"/>
    <mergeCell ref="H349:I349"/>
    <mergeCell ref="J349:K349"/>
    <mergeCell ref="A349:C349"/>
    <mergeCell ref="D349:E349"/>
    <mergeCell ref="F348:G348"/>
    <mergeCell ref="H348:I348"/>
    <mergeCell ref="J348:K348"/>
    <mergeCell ref="A348:C348"/>
    <mergeCell ref="J363:K363"/>
    <mergeCell ref="J364:K364"/>
    <mergeCell ref="J365:K365"/>
    <mergeCell ref="J366:K366"/>
    <mergeCell ref="J375:K375"/>
    <mergeCell ref="J376:K376"/>
    <mergeCell ref="J377:K377"/>
    <mergeCell ref="J378:K378"/>
    <mergeCell ref="J369:K369"/>
    <mergeCell ref="J370:K370"/>
    <mergeCell ref="J371:K371"/>
    <mergeCell ref="J372:K372"/>
    <mergeCell ref="J373:K373"/>
    <mergeCell ref="F376:G376"/>
    <mergeCell ref="F377:G377"/>
    <mergeCell ref="F378:G378"/>
    <mergeCell ref="H375:I375"/>
    <mergeCell ref="H376:I376"/>
    <mergeCell ref="H377:I377"/>
    <mergeCell ref="H378:I378"/>
    <mergeCell ref="A363:I363"/>
    <mergeCell ref="A364:I364"/>
    <mergeCell ref="A365:I365"/>
    <mergeCell ref="A366:I366"/>
    <mergeCell ref="A372:I372"/>
    <mergeCell ref="A373:I373"/>
    <mergeCell ref="A375:C375"/>
    <mergeCell ref="A376:C376"/>
    <mergeCell ref="A377:C377"/>
    <mergeCell ref="A378:C378"/>
    <mergeCell ref="J382:K382"/>
    <mergeCell ref="J383:K383"/>
    <mergeCell ref="J384:K384"/>
    <mergeCell ref="J385:K385"/>
    <mergeCell ref="J367:K367"/>
    <mergeCell ref="A382:C382"/>
    <mergeCell ref="A383:C383"/>
    <mergeCell ref="A384:C384"/>
    <mergeCell ref="A385:C385"/>
    <mergeCell ref="D382:E382"/>
    <mergeCell ref="D383:E383"/>
    <mergeCell ref="D384:E384"/>
    <mergeCell ref="D385:E385"/>
    <mergeCell ref="F382:G382"/>
    <mergeCell ref="F383:G383"/>
    <mergeCell ref="F384:G384"/>
    <mergeCell ref="F385:G385"/>
    <mergeCell ref="H382:I382"/>
    <mergeCell ref="H383:I383"/>
    <mergeCell ref="H384:I384"/>
    <mergeCell ref="D375:E375"/>
    <mergeCell ref="D376:E376"/>
    <mergeCell ref="D377:E377"/>
    <mergeCell ref="D378:E378"/>
    <mergeCell ref="F375:G375"/>
    <mergeCell ref="A367:I367"/>
    <mergeCell ref="A369:I369"/>
    <mergeCell ref="A370:I370"/>
    <mergeCell ref="A371:I371"/>
  </mergeCells>
  <pageMargins left="0.70866141732283472" right="0.70866141732283472" top="0.55118110236220474" bottom="0.55118110236220474" header="0.31496062992125984" footer="0.31496062992125984"/>
  <pageSetup paperSize="9" scale="48" fitToHeight="0" orientation="landscape" r:id="rId1"/>
  <headerFooter>
    <oddHeader>&amp;L&amp;G
&amp;C&amp;"CorporateSBQ,Normal"&amp;12&amp;K08+000Rapport d'activité 2022</oddHeader>
  </headerFooter>
  <rowBreaks count="9" manualBreakCount="9">
    <brk id="57" max="16383" man="1"/>
    <brk id="103" max="16383" man="1"/>
    <brk id="154" max="16383" man="1"/>
    <brk id="199" max="16383" man="1"/>
    <brk id="251" max="16383" man="1"/>
    <brk id="305" max="16383" man="1"/>
    <brk id="359" max="16383" man="1"/>
    <brk id="379" max="16383" man="1"/>
    <brk id="422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Tableaux</vt:lpstr>
      <vt:lpstr>Tableaux!Zone_d_impression</vt:lpstr>
    </vt:vector>
  </TitlesOfParts>
  <Company>BnF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Jean-Charles PAJOU</dc:creator>
  <cp:lastModifiedBy>Benoît CHAUMETTE</cp:lastModifiedBy>
  <cp:lastPrinted>2023-06-08T07:12:06Z</cp:lastPrinted>
  <dcterms:created xsi:type="dcterms:W3CDTF">2023-01-04T09:14:46Z</dcterms:created>
  <dcterms:modified xsi:type="dcterms:W3CDTF">2023-07-07T09:30:56Z</dcterms:modified>
</cp:coreProperties>
</file>