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860"/>
  </bookViews>
  <sheets>
    <sheet name="Tableaux" sheetId="29" r:id="rId1"/>
  </sheets>
  <definedNames>
    <definedName name="_Toc426625493" localSheetId="0">Tableaux!#REF!</definedName>
    <definedName name="_xlnm.Print_Area" localSheetId="0">Tableaux!$A$1:$K$473</definedName>
  </definedNames>
  <calcPr calcId="191029"/>
</workbook>
</file>

<file path=xl/calcChain.xml><?xml version="1.0" encoding="utf-8"?>
<calcChain xmlns="http://schemas.openxmlformats.org/spreadsheetml/2006/main">
  <c r="J10" i="29" l="1"/>
  <c r="H10" i="29"/>
  <c r="F10" i="29"/>
  <c r="D10" i="29"/>
  <c r="M424" i="29" l="1"/>
  <c r="L424" i="29"/>
  <c r="M417" i="29"/>
  <c r="L417" i="29"/>
  <c r="E80" i="29" l="1"/>
  <c r="E79" i="29"/>
  <c r="E81" i="29"/>
  <c r="E85" i="29"/>
  <c r="E86" i="29"/>
  <c r="E84" i="29"/>
  <c r="D367" i="29" l="1"/>
  <c r="F367" i="29"/>
  <c r="H367" i="29"/>
  <c r="J366" i="29"/>
  <c r="J367" i="29" s="1"/>
  <c r="J343" i="29" l="1"/>
  <c r="H347" i="29" l="1"/>
  <c r="J347" i="29"/>
  <c r="J344" i="29"/>
  <c r="J314" i="29" l="1"/>
  <c r="I314" i="29"/>
  <c r="K311" i="29"/>
  <c r="K310" i="29"/>
  <c r="K309" i="29"/>
  <c r="K308" i="29"/>
  <c r="K314" i="29" l="1"/>
  <c r="K430" i="29"/>
  <c r="J335" i="29" l="1"/>
  <c r="J332" i="29"/>
  <c r="J137" i="29" l="1"/>
  <c r="J61" i="29" l="1"/>
  <c r="J64" i="29" l="1"/>
  <c r="J466" i="29" l="1"/>
  <c r="I466" i="29"/>
  <c r="H466" i="29"/>
  <c r="D443" i="29"/>
  <c r="F443" i="29"/>
  <c r="H443" i="29"/>
  <c r="F347" i="29"/>
  <c r="D347" i="29"/>
  <c r="F344" i="29"/>
  <c r="D344" i="29"/>
  <c r="F343" i="29"/>
  <c r="D343" i="29"/>
  <c r="H326" i="29"/>
  <c r="F326" i="29"/>
  <c r="D326" i="29"/>
  <c r="H319" i="29"/>
  <c r="H321" i="29" s="1"/>
  <c r="F319" i="29"/>
  <c r="F321" i="29" s="1"/>
  <c r="D319" i="29"/>
  <c r="D321" i="29" s="1"/>
  <c r="H277" i="29"/>
  <c r="F277" i="29"/>
  <c r="D277" i="29"/>
  <c r="H268" i="29"/>
  <c r="F268" i="29"/>
  <c r="D268" i="29"/>
  <c r="H265" i="29"/>
  <c r="F265" i="29"/>
  <c r="D265" i="29"/>
  <c r="D271" i="29" l="1"/>
  <c r="H271" i="29"/>
  <c r="F271" i="29"/>
  <c r="F259" i="29"/>
  <c r="D259" i="29"/>
  <c r="H256" i="29"/>
  <c r="H259" i="29" s="1"/>
  <c r="H201" i="29"/>
  <c r="F201" i="29"/>
  <c r="D201" i="29"/>
  <c r="H189" i="29"/>
  <c r="F189" i="29"/>
  <c r="D189" i="29"/>
  <c r="H179" i="29"/>
  <c r="F179" i="29"/>
  <c r="D179" i="29"/>
  <c r="H163" i="29"/>
  <c r="F163" i="29"/>
  <c r="D163" i="29"/>
  <c r="H148" i="29"/>
  <c r="H149" i="29" s="1"/>
  <c r="F148" i="29"/>
  <c r="F149" i="29" s="1"/>
  <c r="F150" i="29" s="1"/>
  <c r="D148" i="29"/>
  <c r="D149" i="29" s="1"/>
  <c r="D150" i="29" s="1"/>
  <c r="H144" i="29"/>
  <c r="H137" i="29"/>
  <c r="F137" i="29"/>
  <c r="D137" i="29"/>
  <c r="H71" i="29"/>
  <c r="F71" i="29"/>
  <c r="D71" i="29"/>
  <c r="H41" i="29"/>
  <c r="F41" i="29"/>
  <c r="D41" i="29"/>
  <c r="H36" i="29"/>
  <c r="F36" i="29"/>
  <c r="D36" i="29"/>
  <c r="H26" i="29"/>
  <c r="F26" i="29"/>
  <c r="D26" i="29"/>
  <c r="H22" i="29"/>
  <c r="H23" i="29" s="1"/>
  <c r="F22" i="29"/>
  <c r="F23" i="29" s="1"/>
  <c r="D22" i="29"/>
  <c r="D23" i="29" s="1"/>
  <c r="H9" i="29"/>
  <c r="F9" i="29"/>
  <c r="D9" i="29"/>
  <c r="H28" i="29" l="1"/>
  <c r="D28" i="29"/>
  <c r="F28" i="29"/>
  <c r="H150" i="29"/>
  <c r="J71" i="29"/>
  <c r="J163" i="29" l="1"/>
  <c r="J201" i="29" l="1"/>
  <c r="J179" i="29" l="1"/>
  <c r="K402" i="29" l="1"/>
  <c r="K404" i="29" s="1"/>
  <c r="J402" i="29"/>
  <c r="J404" i="29" s="1"/>
  <c r="I402" i="29"/>
  <c r="I404" i="29" s="1"/>
  <c r="H402" i="29"/>
  <c r="H404" i="29" s="1"/>
  <c r="G402" i="29"/>
  <c r="G404" i="29" s="1"/>
  <c r="F402" i="29"/>
  <c r="F404" i="29" s="1"/>
  <c r="E402" i="29"/>
  <c r="E404" i="29" s="1"/>
  <c r="D402" i="29"/>
  <c r="D404" i="29" s="1"/>
  <c r="J377" i="29" l="1"/>
  <c r="J383" i="29"/>
  <c r="J36" i="29"/>
  <c r="J22" i="29" l="1"/>
  <c r="J395" i="29" l="1"/>
  <c r="H395" i="29"/>
  <c r="F395" i="29"/>
  <c r="D395" i="29"/>
  <c r="J189" i="29"/>
  <c r="J148" i="29"/>
  <c r="K93" i="29"/>
  <c r="K92" i="29"/>
  <c r="K91" i="29"/>
  <c r="K90" i="29"/>
  <c r="K87" i="29"/>
  <c r="K86" i="29"/>
  <c r="K85" i="29"/>
  <c r="K84" i="29"/>
  <c r="K81" i="29"/>
  <c r="K80" i="29"/>
  <c r="K79" i="29"/>
  <c r="H94" i="29"/>
  <c r="E94" i="29"/>
  <c r="H88" i="29"/>
  <c r="E88" i="29"/>
  <c r="H82" i="29"/>
  <c r="E82" i="29"/>
  <c r="K466" i="29"/>
  <c r="J450" i="29"/>
  <c r="J449" i="29"/>
  <c r="J448" i="29"/>
  <c r="H447" i="29"/>
  <c r="F447" i="29"/>
  <c r="D447" i="29"/>
  <c r="B447" i="29"/>
  <c r="J446" i="29"/>
  <c r="J445" i="29"/>
  <c r="J444" i="29"/>
  <c r="B443" i="29"/>
  <c r="H441" i="29"/>
  <c r="F441" i="29"/>
  <c r="D441" i="29"/>
  <c r="B441" i="29"/>
  <c r="I439" i="29"/>
  <c r="H439" i="29"/>
  <c r="G439" i="29"/>
  <c r="F439" i="29"/>
  <c r="E439" i="29"/>
  <c r="D439" i="29"/>
  <c r="C439" i="29"/>
  <c r="B439" i="29"/>
  <c r="J326" i="29"/>
  <c r="J319" i="29"/>
  <c r="J321" i="29" s="1"/>
  <c r="K303" i="29"/>
  <c r="J303" i="29"/>
  <c r="I303" i="29"/>
  <c r="K302" i="29"/>
  <c r="J302" i="29"/>
  <c r="I302" i="29"/>
  <c r="K301" i="29"/>
  <c r="J301" i="29"/>
  <c r="I301" i="29"/>
  <c r="K300" i="29"/>
  <c r="J300" i="29"/>
  <c r="I300" i="29"/>
  <c r="K299" i="29"/>
  <c r="J299" i="29"/>
  <c r="I299" i="29"/>
  <c r="K298" i="29"/>
  <c r="J298" i="29"/>
  <c r="I298" i="29"/>
  <c r="K297" i="29"/>
  <c r="J297" i="29"/>
  <c r="I297" i="29"/>
  <c r="K296" i="29"/>
  <c r="J296" i="29"/>
  <c r="I296" i="29"/>
  <c r="K295" i="29"/>
  <c r="J295" i="29"/>
  <c r="I295" i="29"/>
  <c r="K294" i="29"/>
  <c r="J294" i="29"/>
  <c r="I294" i="29"/>
  <c r="K293" i="29"/>
  <c r="J293" i="29"/>
  <c r="I293" i="29"/>
  <c r="K292" i="29"/>
  <c r="J292" i="29"/>
  <c r="I292" i="29"/>
  <c r="K291" i="29"/>
  <c r="J291" i="29"/>
  <c r="I291" i="29"/>
  <c r="K290" i="29"/>
  <c r="J290" i="29"/>
  <c r="I290" i="29"/>
  <c r="K289" i="29"/>
  <c r="J289" i="29"/>
  <c r="I289" i="29"/>
  <c r="K288" i="29"/>
  <c r="K287" i="29"/>
  <c r="J287" i="29"/>
  <c r="I287" i="29"/>
  <c r="K286" i="29"/>
  <c r="J286" i="29"/>
  <c r="I286" i="29"/>
  <c r="K285" i="29"/>
  <c r="J285" i="29"/>
  <c r="I285" i="29"/>
  <c r="K284" i="29"/>
  <c r="J284" i="29"/>
  <c r="I284" i="29"/>
  <c r="K283" i="29"/>
  <c r="J283" i="29"/>
  <c r="I283" i="29"/>
  <c r="K282" i="29"/>
  <c r="J282" i="29"/>
  <c r="I282" i="29"/>
  <c r="K281" i="29"/>
  <c r="J281" i="29"/>
  <c r="I281" i="29"/>
  <c r="J277" i="29"/>
  <c r="J268" i="29"/>
  <c r="J265" i="29"/>
  <c r="J271" i="29" l="1"/>
  <c r="J259" i="29" s="1"/>
  <c r="K88" i="29"/>
  <c r="K94" i="29"/>
  <c r="K82" i="29"/>
  <c r="J439" i="29"/>
  <c r="J443" i="29"/>
  <c r="F451" i="29"/>
  <c r="F453" i="29" s="1"/>
  <c r="J447" i="29"/>
  <c r="J150" i="29"/>
  <c r="J151" i="29" s="1"/>
  <c r="D451" i="29"/>
  <c r="D453" i="29" s="1"/>
  <c r="K439" i="29"/>
  <c r="B451" i="29"/>
  <c r="B453" i="29" s="1"/>
  <c r="H451" i="29"/>
  <c r="H453" i="29" l="1"/>
  <c r="J451" i="29"/>
  <c r="J51" i="29" l="1"/>
  <c r="E95" i="29" l="1"/>
  <c r="H95" i="29"/>
  <c r="K95" i="29" l="1"/>
  <c r="J26" i="29" l="1"/>
  <c r="J23" i="29"/>
  <c r="J28" i="29" l="1"/>
  <c r="J9" i="29"/>
  <c r="J39" i="29"/>
  <c r="J41" i="29"/>
</calcChain>
</file>

<file path=xl/sharedStrings.xml><?xml version="1.0" encoding="utf-8"?>
<sst xmlns="http://schemas.openxmlformats.org/spreadsheetml/2006/main" count="527" uniqueCount="441">
  <si>
    <t>Total</t>
  </si>
  <si>
    <t>Autres (concours de récitation, journée presse...)</t>
  </si>
  <si>
    <t>Visites d'expositions</t>
  </si>
  <si>
    <t>Visites de la BnF</t>
  </si>
  <si>
    <t>Formations à la BnF</t>
  </si>
  <si>
    <t>Ateliers</t>
  </si>
  <si>
    <t>Scolaires et étudiants</t>
  </si>
  <si>
    <t>Grand public</t>
  </si>
  <si>
    <t>Accueils groupes autonomes</t>
  </si>
  <si>
    <t>Accueils BnF</t>
  </si>
  <si>
    <t xml:space="preserve">Fréquentation des expositions temporaires </t>
  </si>
  <si>
    <t>Dates</t>
  </si>
  <si>
    <t>Salle</t>
  </si>
  <si>
    <t>soit au total</t>
  </si>
  <si>
    <t>Total expositions payantes</t>
  </si>
  <si>
    <t>Total expositions gratuites</t>
  </si>
  <si>
    <t xml:space="preserve">Molière en musiques </t>
  </si>
  <si>
    <t>Opéra Garnier</t>
  </si>
  <si>
    <t>Total expositions site Opéra</t>
  </si>
  <si>
    <t>Marcel Proust : la fabrique de l'œuvre</t>
  </si>
  <si>
    <t xml:space="preserve">Françoise Pétrovitch. Derrière les paupières </t>
  </si>
  <si>
    <t xml:space="preserve">Molière, le jeu du vrai et du faux </t>
  </si>
  <si>
    <t>Paris</t>
  </si>
  <si>
    <t>Île-de-France hors Paris</t>
  </si>
  <si>
    <t>France hors Île-de-France</t>
  </si>
  <si>
    <t>Étranger</t>
  </si>
  <si>
    <t>Nombre de dossiers ou articles communiqués à des chercheurs</t>
  </si>
  <si>
    <t>Nombre de dossiers ou articles communiqués en interne</t>
  </si>
  <si>
    <t>Statut</t>
  </si>
  <si>
    <t>Catégorie</t>
  </si>
  <si>
    <t>PP</t>
  </si>
  <si>
    <t>ETPT</t>
  </si>
  <si>
    <t xml:space="preserve">Personnels État </t>
  </si>
  <si>
    <t xml:space="preserve">Personnels non-titulaires </t>
  </si>
  <si>
    <t xml:space="preserve">Personnels non-titulaires à temps incomplet </t>
  </si>
  <si>
    <t>Domaines de formation</t>
  </si>
  <si>
    <t>Stagiaires</t>
  </si>
  <si>
    <t>Jours</t>
  </si>
  <si>
    <t xml:space="preserve">ACCUEIL           </t>
  </si>
  <si>
    <t xml:space="preserve">ACTEURS FORMATION </t>
  </si>
  <si>
    <t xml:space="preserve">ADMIN ET GESTION  </t>
  </si>
  <si>
    <t xml:space="preserve">AUDIOVISUEL       </t>
  </si>
  <si>
    <t>BUREAUTIQUE</t>
  </si>
  <si>
    <t xml:space="preserve">CATALOGAGE        </t>
  </si>
  <si>
    <t xml:space="preserve">CATALOGUE         </t>
  </si>
  <si>
    <t xml:space="preserve">COLLECTIONS       </t>
  </si>
  <si>
    <t xml:space="preserve">CONCOURS          </t>
  </si>
  <si>
    <t xml:space="preserve">CONSERVATION      </t>
  </si>
  <si>
    <t>EDIT ET VAL COLLEC</t>
  </si>
  <si>
    <t>HYGIENE ET SECURITÉ</t>
  </si>
  <si>
    <t xml:space="preserve">BÂTIMENT  </t>
  </si>
  <si>
    <t xml:space="preserve">INFORMATIQUE      </t>
  </si>
  <si>
    <t>LANGUES ETRANGERES</t>
  </si>
  <si>
    <t xml:space="preserve">MANAGEMENT        </t>
  </si>
  <si>
    <t>NOUVEAUX ARRIVANTS</t>
  </si>
  <si>
    <t xml:space="preserve">PROJET PERSONNEL  </t>
  </si>
  <si>
    <t xml:space="preserve">SAVOIRS DE BASE   </t>
  </si>
  <si>
    <t xml:space="preserve">SYS D'INFORMATION </t>
  </si>
  <si>
    <t>TECHN.DOCUMENTAIRE</t>
  </si>
  <si>
    <t>Total général</t>
  </si>
  <si>
    <t>DEPENSES</t>
  </si>
  <si>
    <t>CF 2021</t>
  </si>
  <si>
    <t>CF 2022</t>
  </si>
  <si>
    <t>Montants</t>
  </si>
  <si>
    <t>taux de réalisation</t>
  </si>
  <si>
    <t>AE</t>
  </si>
  <si>
    <t>CP</t>
  </si>
  <si>
    <t>Personnel</t>
  </si>
  <si>
    <t>Fonctionnement</t>
  </si>
  <si>
    <t>Investissement</t>
  </si>
  <si>
    <t>TOTAL DES DEPENSES - AE (A) CP (B)</t>
  </si>
  <si>
    <t>RECETTES</t>
  </si>
  <si>
    <t>Taux de réalisation</t>
  </si>
  <si>
    <t>Recettes globalisées</t>
  </si>
  <si>
    <t>Subvention pour charges de service public</t>
  </si>
  <si>
    <t>Autres financements de l'Etat</t>
  </si>
  <si>
    <t>Recettes propres</t>
  </si>
  <si>
    <t>Recettes fléchées*</t>
  </si>
  <si>
    <t>Financements de l'Etat fléchés</t>
  </si>
  <si>
    <t>Autres financements publics fléchés</t>
  </si>
  <si>
    <t>Recettes propres fléchées</t>
  </si>
  <si>
    <t>TOTAL DES RECETTES (C)</t>
  </si>
  <si>
    <t>SOLDE BUDGETAIRE</t>
  </si>
  <si>
    <t>Abondement ou prélèvement sur la trésorerie</t>
  </si>
  <si>
    <t>Arsenal</t>
  </si>
  <si>
    <t>CF 2020</t>
  </si>
  <si>
    <t>Subventions d'Etat</t>
  </si>
  <si>
    <t>Autres subventions</t>
  </si>
  <si>
    <t>Mécénat et parrainage</t>
  </si>
  <si>
    <t>Billetterie (dont accès au salles de lecture et expositions)</t>
  </si>
  <si>
    <t>Coproduction, tournées et itinérances de spéctacles et d'exposition</t>
  </si>
  <si>
    <t>Activités commerciales (dont éditions et mise à dispo. infrastructures informatiques)</t>
  </si>
  <si>
    <t>Valorisation du domaine</t>
  </si>
  <si>
    <t>Valorisation des collections (dont reproduction et partenariats de numérisation)</t>
  </si>
  <si>
    <t>Activités d'enseignement</t>
  </si>
  <si>
    <t>Recettes diverses</t>
  </si>
  <si>
    <t>Total recettes</t>
  </si>
  <si>
    <t>Le suivi des dépenses dirigeants</t>
  </si>
  <si>
    <t>1. Frais de réception et de représentation</t>
  </si>
  <si>
    <t>2. Déplacements (missions et taxis)</t>
  </si>
  <si>
    <t>3. Autre</t>
  </si>
  <si>
    <t>3.1 Formations</t>
  </si>
  <si>
    <t>3.2 Véhicule de direction</t>
  </si>
  <si>
    <t>Image animée</t>
  </si>
  <si>
    <t>Image fixe</t>
  </si>
  <si>
    <t>Multimédia</t>
  </si>
  <si>
    <t>Spectacle</t>
  </si>
  <si>
    <t>Publication en série imprimée</t>
  </si>
  <si>
    <t>Ressource électronique</t>
  </si>
  <si>
    <t>Médaille</t>
  </si>
  <si>
    <t>Objet</t>
  </si>
  <si>
    <t>Manuscrit moderne</t>
  </si>
  <si>
    <t>Musique</t>
  </si>
  <si>
    <t>Document sonore</t>
  </si>
  <si>
    <t>Document cartographique</t>
  </si>
  <si>
    <t>Monographie</t>
  </si>
  <si>
    <t>Collection</t>
  </si>
  <si>
    <t>Ensemble</t>
  </si>
  <si>
    <t>Recueil</t>
  </si>
  <si>
    <t>Périodique</t>
  </si>
  <si>
    <t>Historique</t>
  </si>
  <si>
    <t>Sous-notice analytique*</t>
  </si>
  <si>
    <t>Noms de personne</t>
  </si>
  <si>
    <t>Collectivités</t>
  </si>
  <si>
    <t>Marques</t>
  </si>
  <si>
    <t>Noms géographiques</t>
  </si>
  <si>
    <t>Dewey</t>
  </si>
  <si>
    <t>Rameau</t>
  </si>
  <si>
    <t>Nombre d'instruments de recherche</t>
  </si>
  <si>
    <t>Nombre de composants</t>
  </si>
  <si>
    <t>Nombre de dao</t>
  </si>
  <si>
    <t>Nombre d'éléments d'indexation</t>
  </si>
  <si>
    <t>Nombre d'éléments d'indexation liés au fichier d'autorité de la BnF</t>
  </si>
  <si>
    <t>Services catalogage courant</t>
  </si>
  <si>
    <t xml:space="preserve">DCO </t>
  </si>
  <si>
    <t>DDL</t>
  </si>
  <si>
    <t>Services catalogage rétrospectif</t>
  </si>
  <si>
    <t>*hors modifications de notices récentes (moins de 3 mois)</t>
  </si>
  <si>
    <t>DCO</t>
  </si>
  <si>
    <t>DSR</t>
  </si>
  <si>
    <t>Structure</t>
  </si>
  <si>
    <t>Modifications</t>
  </si>
  <si>
    <t>Total Modifications</t>
  </si>
  <si>
    <t>Total Créations</t>
  </si>
  <si>
    <t>Créations</t>
  </si>
  <si>
    <t>2020</t>
  </si>
  <si>
    <t>2021</t>
  </si>
  <si>
    <t>2022</t>
  </si>
  <si>
    <t>création des instruments de recherche</t>
  </si>
  <si>
    <t>création des composants</t>
  </si>
  <si>
    <t>Nombre de volumes réparés physiquement*</t>
  </si>
  <si>
    <t>Nombre de documents en feuille réparés*</t>
  </si>
  <si>
    <t>Reliure main (nombre de volumes)</t>
  </si>
  <si>
    <t>Désinfection (m3)</t>
  </si>
  <si>
    <t>Objets, maquettes, divers*</t>
  </si>
  <si>
    <t>Dorures / titrages (nombre de volumes)</t>
  </si>
  <si>
    <t>Documents Son</t>
  </si>
  <si>
    <t>Documents Vidéo</t>
  </si>
  <si>
    <t>Documents Objet audiovisuel</t>
  </si>
  <si>
    <t>Reliure mécanisée (volumes commandés)</t>
  </si>
  <si>
    <t>Conditionnement sur mesure (documents)*</t>
  </si>
  <si>
    <t>Équipement léger (documents magasin)*</t>
  </si>
  <si>
    <t>Dépoussiérage (en ml)</t>
  </si>
  <si>
    <t>Désacidification (en unités de conservation)</t>
  </si>
  <si>
    <t>*hors conditionnement (130 000 unités mises en boîtes, pochettes et boîtiers audiovisuels) et équipement allégé (24 105 volumes) réalisés par les départements de collections, en 2022</t>
  </si>
  <si>
    <t>Nombre total de documents</t>
  </si>
  <si>
    <t>Objets</t>
  </si>
  <si>
    <t>Vidéos</t>
  </si>
  <si>
    <t>Musique notée</t>
  </si>
  <si>
    <t>Manuscrits</t>
  </si>
  <si>
    <t>Documents sonores</t>
  </si>
  <si>
    <t>Cartes et plans</t>
  </si>
  <si>
    <t>Documents iconographiques</t>
  </si>
  <si>
    <t>Fascicules de périodiques</t>
  </si>
  <si>
    <t>Monographies</t>
  </si>
  <si>
    <t>Nombre total de visites</t>
  </si>
  <si>
    <t>Pagella (Grenoble)</t>
  </si>
  <si>
    <t>Memonum (Montpellier Méditerranée Métropole)</t>
  </si>
  <si>
    <t xml:space="preserve">Héritage des Ponts et chaussées </t>
  </si>
  <si>
    <t>Bibliothèque numérique de la statistique publique</t>
  </si>
  <si>
    <t>Commun patrimoine</t>
  </si>
  <si>
    <t>Yroise (Brest)</t>
  </si>
  <si>
    <t>Nutrisco (Le Havre)</t>
  </si>
  <si>
    <t>Pireneas</t>
  </si>
  <si>
    <t>Rosalis</t>
  </si>
  <si>
    <t>Numba</t>
  </si>
  <si>
    <t>France-Angleterre</t>
  </si>
  <si>
    <t>Bibliothèque diplomatique numérique</t>
  </si>
  <si>
    <t>Bibliothèque numérique du RFN</t>
  </si>
  <si>
    <t>Rotomagus</t>
  </si>
  <si>
    <t>Grande Collecte</t>
  </si>
  <si>
    <t>Numistral</t>
  </si>
  <si>
    <t>Gallica studio</t>
  </si>
  <si>
    <t>Gallicadabra</t>
  </si>
  <si>
    <t>Gallica intra-muros</t>
  </si>
  <si>
    <t>application</t>
  </si>
  <si>
    <t>lecteur exportable</t>
  </si>
  <si>
    <t>gallica.bnf.fr</t>
  </si>
  <si>
    <t>Total des documents des partenaires</t>
  </si>
  <si>
    <t>Référencement par moissonnage des bibliothèques numériques partenaires</t>
  </si>
  <si>
    <t>Intégration des fichiers numériques</t>
  </si>
  <si>
    <t>Intégration par numérisation des documents dans les marchés et ateliers de la BnF</t>
  </si>
  <si>
    <t>Nombre de documents des partenaires accessibles dans Gallica par filières</t>
  </si>
  <si>
    <t>Total des partenaires de Gallica</t>
  </si>
  <si>
    <t>Bibliothèques étrangères</t>
  </si>
  <si>
    <t>Autres partenaires</t>
  </si>
  <si>
    <t>Partenaires de l’Enseignement supérieur et de la recherche</t>
  </si>
  <si>
    <t>Partenaires des territoires</t>
  </si>
  <si>
    <t>Livres</t>
  </si>
  <si>
    <t>Livres numériques</t>
  </si>
  <si>
    <t>Périodiques (fascicules)</t>
  </si>
  <si>
    <t>Périodiques (titres vivants)</t>
  </si>
  <si>
    <t>Brochures et publications diverses</t>
  </si>
  <si>
    <t>Son</t>
  </si>
  <si>
    <t>dont son dématérialisé</t>
  </si>
  <si>
    <t>Vidéogrammes</t>
  </si>
  <si>
    <t>dont vidéo dématérialisée</t>
  </si>
  <si>
    <t>Multisupports</t>
  </si>
  <si>
    <t>Multimédias</t>
  </si>
  <si>
    <t xml:space="preserve">Estampes </t>
  </si>
  <si>
    <t>Livres d'artiste</t>
  </si>
  <si>
    <t xml:space="preserve">Photographies </t>
  </si>
  <si>
    <t>Monnaies</t>
  </si>
  <si>
    <t>Affiches illustrées</t>
  </si>
  <si>
    <t>Imagerie (cartes postales)</t>
  </si>
  <si>
    <t>Partitions</t>
  </si>
  <si>
    <t>Dont collectes larges</t>
  </si>
  <si>
    <t>Dont collectes ciblées</t>
  </si>
  <si>
    <t>Achats</t>
  </si>
  <si>
    <t>Dons</t>
  </si>
  <si>
    <t>Échanges</t>
  </si>
  <si>
    <t>Total papier</t>
  </si>
  <si>
    <t>Salle ovale</t>
  </si>
  <si>
    <t>Libre-accès Haut-de-jardin</t>
  </si>
  <si>
    <t>Libre-accès salles de Recherche</t>
  </si>
  <si>
    <t>Magasin</t>
  </si>
  <si>
    <t>Acquisitions de périodiques (en nombre de titres)</t>
  </si>
  <si>
    <t>Echanges</t>
  </si>
  <si>
    <t>Acquisitions numériques</t>
  </si>
  <si>
    <t>Dons et autres modes d’entrées</t>
  </si>
  <si>
    <t>Affiches et travaux graphiques</t>
  </si>
  <si>
    <t>Cartes, atlas et globes</t>
  </si>
  <si>
    <t>Catalogues de ventes et de libraires</t>
  </si>
  <si>
    <t>Costumes et accessoires</t>
  </si>
  <si>
    <t>Dessins et dessins de presse</t>
  </si>
  <si>
    <t>Documents sonores (phonogrammes)</t>
  </si>
  <si>
    <t>Dossiers de presse</t>
  </si>
  <si>
    <t>Éphémères</t>
  </si>
  <si>
    <t>Estampes</t>
  </si>
  <si>
    <t>Images animées (vidéogrammes)</t>
  </si>
  <si>
    <t>Livres d’artistes &amp; graphiques</t>
  </si>
  <si>
    <t xml:space="preserve">Manuscrits </t>
  </si>
  <si>
    <t>Maquettes de spectacle</t>
  </si>
  <si>
    <t>Monnaies et médailles</t>
  </si>
  <si>
    <t>Multimédia mono et multisupport</t>
  </si>
  <si>
    <t>Musique imprimée</t>
  </si>
  <si>
    <t>Portfolios (estampes et photos)</t>
  </si>
  <si>
    <t>Programmes de spectacles</t>
  </si>
  <si>
    <t>Timbres</t>
  </si>
  <si>
    <t>Catégories de fichiers numériques reçus (traités via ADDN)</t>
  </si>
  <si>
    <t>Achat</t>
  </si>
  <si>
    <t>Don</t>
  </si>
  <si>
    <t>Atlas numérique</t>
  </si>
  <si>
    <t>Phonogrammes</t>
  </si>
  <si>
    <t>Photographies  20e et 21e s.</t>
  </si>
  <si>
    <t>Fonds d'archives</t>
  </si>
  <si>
    <t>Périodique (fascicule dématérialisé)</t>
  </si>
  <si>
    <t>Totaux</t>
  </si>
  <si>
    <t>Livres et recueils</t>
  </si>
  <si>
    <t>Périodiques (titres)</t>
  </si>
  <si>
    <t>Dont vivants</t>
  </si>
  <si>
    <t>Estampes et photographies</t>
  </si>
  <si>
    <t>Cartes, plans, globes</t>
  </si>
  <si>
    <t>Monnaies et jetons</t>
  </si>
  <si>
    <t>Médailles</t>
  </si>
  <si>
    <t>Autres objets</t>
  </si>
  <si>
    <t>Documents relatifs aux spectacles</t>
  </si>
  <si>
    <t>Enregistrement sonores</t>
  </si>
  <si>
    <t>Archives du web (en fichiers collectés (URL))</t>
  </si>
  <si>
    <t>En teraoctets</t>
  </si>
  <si>
    <t>Total Recherche</t>
  </si>
  <si>
    <t>Pass recherche 1 entrée</t>
  </si>
  <si>
    <t>Pass recherche 5 entrées</t>
  </si>
  <si>
    <t>Total Haut-de-jardin</t>
  </si>
  <si>
    <t>Estimations Haut-de-jardin hors salles de lecture</t>
  </si>
  <si>
    <t>Haut-de-jardin</t>
  </si>
  <si>
    <t>Total bibliothèque de recherche</t>
  </si>
  <si>
    <t>Sous total RAO</t>
  </si>
  <si>
    <t>Avignon</t>
  </si>
  <si>
    <t>Opéra</t>
  </si>
  <si>
    <t>Richelieu</t>
  </si>
  <si>
    <t>Rez-de-jardin</t>
  </si>
  <si>
    <t>Gallica intramuros</t>
  </si>
  <si>
    <t>RAO</t>
  </si>
  <si>
    <t>Rez-de-Jardin</t>
  </si>
  <si>
    <t>Fréquentation expositions et musée</t>
  </si>
  <si>
    <t>Expositions temporaires</t>
  </si>
  <si>
    <t>Musée</t>
  </si>
  <si>
    <t>Fréquentation des manifestations</t>
  </si>
  <si>
    <t>Visiteurs sur place</t>
  </si>
  <si>
    <t>Téléchargements de podcasts</t>
  </si>
  <si>
    <t>sites Gallica</t>
  </si>
  <si>
    <t>Tous sites BnF*</t>
  </si>
  <si>
    <t>site institutionnel bnf.fr</t>
  </si>
  <si>
    <t>BnF catalogue général</t>
  </si>
  <si>
    <t>Data.bnf.fr</t>
  </si>
  <si>
    <t>Retronews</t>
  </si>
  <si>
    <t>BnF archives et manuscrits</t>
  </si>
  <si>
    <t>Patrimoines partagés</t>
  </si>
  <si>
    <t>Presse locale ancienne</t>
  </si>
  <si>
    <t>Essentiels (expositions en ligne)</t>
  </si>
  <si>
    <t>CCFr</t>
  </si>
  <si>
    <t>…</t>
  </si>
  <si>
    <t>site FM</t>
  </si>
  <si>
    <t>autres sites</t>
  </si>
  <si>
    <t>Vues de presse</t>
  </si>
  <si>
    <t>Vues de collections spécialisées</t>
  </si>
  <si>
    <t>Vues de livres</t>
  </si>
  <si>
    <t>dont dématérialisé</t>
  </si>
  <si>
    <t>Gallica (hors documents moissonnés et hors documents accessibles uniquement sur place)</t>
  </si>
  <si>
    <t>Dont documents BnF</t>
  </si>
  <si>
    <t>Dont documents numérisés avec des partenaires</t>
  </si>
  <si>
    <t>Documents moissonnés</t>
  </si>
  <si>
    <t>Sous-total documents accessibles à distance</t>
  </si>
  <si>
    <t>Documents dans Gallica intramuros seul</t>
  </si>
  <si>
    <t>Total des documents Gallica (hors moissonnés)</t>
  </si>
  <si>
    <t>Fréquentation du CCFr (nombre de visites)</t>
  </si>
  <si>
    <t>Nombre de fonds décrits dans le Répertoire de fonds</t>
  </si>
  <si>
    <t>Nombre de notices dans la base Patrimoine</t>
  </si>
  <si>
    <t>nc</t>
  </si>
  <si>
    <t xml:space="preserve">La photographie à tout prix : une année de prix photographiques à la BnF  </t>
  </si>
  <si>
    <t>Nombre de vues océrisées</t>
  </si>
  <si>
    <t>Pass lecture/culture - Bibliothèque tous publics</t>
  </si>
  <si>
    <t>Nombre d'abonnements</t>
  </si>
  <si>
    <t>Nombre d'entrées dans les espaces de lecture</t>
  </si>
  <si>
    <t>Nombre de documents communiqués en salles de lecture</t>
  </si>
  <si>
    <t>Fréquentation en ligne (visites)</t>
  </si>
  <si>
    <t>Nombre de consultations de documents dans les sites Gallica</t>
  </si>
  <si>
    <t>Gallica</t>
  </si>
  <si>
    <t>Collections de la BnF au 31 décembre</t>
  </si>
  <si>
    <t>Détail des visites Gallica</t>
  </si>
  <si>
    <t>Nombre de documents entrant par dépôt légal (par dépôt)</t>
  </si>
  <si>
    <t>Monographies entrées par achats, dons, échanges</t>
  </si>
  <si>
    <t>Monographies entrées par achat et par usage</t>
  </si>
  <si>
    <t>Documents spécialisés</t>
  </si>
  <si>
    <t>Galerie 2 - FM</t>
  </si>
  <si>
    <t>Galerie 1 - FM</t>
  </si>
  <si>
    <t>Galerie des donateurs - FM</t>
  </si>
  <si>
    <t>Allée Julien Cain - FM</t>
  </si>
  <si>
    <t>Galerie Mansart - RIC</t>
  </si>
  <si>
    <t>Titres (conventionnel, uniforme musical, uniforme textuel)</t>
  </si>
  <si>
    <t>Imprimé (sauf publication en série)</t>
  </si>
  <si>
    <t>L'offre documentaire de Gallica par provenance et sites</t>
  </si>
  <si>
    <t>État du catalogue général par type de notice</t>
  </si>
  <si>
    <t>État du catalogue général par type de notices bibliographiques</t>
  </si>
  <si>
    <t>État du catalogue général par type de notices d'autorité</t>
  </si>
  <si>
    <t>Catalogage : Créations de notices bibliographiques</t>
  </si>
  <si>
    <t>Catalogage : modifications de notices bibliographiques</t>
  </si>
  <si>
    <t>Catalogage : créations et modifications de notices autorité</t>
  </si>
  <si>
    <t>Signalement des archives et des manuscrits</t>
  </si>
  <si>
    <t>Conservation curative</t>
  </si>
  <si>
    <t>Conservation préventive</t>
  </si>
  <si>
    <t>Catalogue collectif de France</t>
  </si>
  <si>
    <t>* la somme des lignes du détail ne correspond au total des visites : certains domaines ne sont pas mentionnés ici et, à l'inverse, une visite peut concerner plusieurs domaines et est alors comptabilisée pour chaque domaine mais une seule fois pour le récapitulatif "tous sites BnF"</t>
  </si>
  <si>
    <t xml:space="preserve">*les sous-notices analytiques sont employées pour rassembler les accès nécessaires à une partie d’un document (texte inclus dans un ouvrage, etc.).
</t>
  </si>
  <si>
    <t xml:space="preserve">*En 2022, à la production des ateliers centralisés de la conservation a été ajoutée celle des ateliers spécialisés et celle des  équipes des départements de collections
</t>
  </si>
  <si>
    <t>Publics et services</t>
  </si>
  <si>
    <t>Collections</t>
  </si>
  <si>
    <t>Les partenaires de Gallica par types de partenaires au 31 décembre</t>
  </si>
  <si>
    <t>Rayonnement</t>
  </si>
  <si>
    <t>Gouvernance</t>
  </si>
  <si>
    <t>Répartition des effectifs par corps et catégorie</t>
  </si>
  <si>
    <t>Détail des recettes par origines  en GBCP</t>
  </si>
  <si>
    <t>Pass annuel recherche</t>
  </si>
  <si>
    <t>Salle Ovale</t>
  </si>
  <si>
    <t>Total Grand public</t>
  </si>
  <si>
    <t>Total Scolaires et étudiants</t>
  </si>
  <si>
    <t>Total Enseignants</t>
  </si>
  <si>
    <t>Enseignants</t>
  </si>
  <si>
    <t>Total général (hors sous-notice analytique*)</t>
  </si>
  <si>
    <t>Internet - en milliards de fichiers web (URL)</t>
  </si>
  <si>
    <t>Nombre de vues numérisées et océrisées</t>
  </si>
  <si>
    <t>Total vues numérisées</t>
  </si>
  <si>
    <t>Total des documents disponibles (avec documents moissonnés)</t>
  </si>
  <si>
    <t>Nombre de documents d'archives communiqués</t>
  </si>
  <si>
    <t>PP = personnes physiques (chiffres au 31/12)  ;  ETPT = équivalent temps plein annuel travaillé (moyenne annuelle)</t>
  </si>
  <si>
    <t>Stagiaires*</t>
  </si>
  <si>
    <t>* stagiaires : nombre d'inscriptions. Si un agent suit plusieurs formations du même domaine, il est compté comme stagiaire à chaque reprise</t>
  </si>
  <si>
    <t>Répartition des expositions qui ont bénéficié des prêts de la BnF</t>
  </si>
  <si>
    <t>Total catalogage courant</t>
  </si>
  <si>
    <t>L'offre Gallica par type de documents (hors intramuros et moissonnages)</t>
  </si>
  <si>
    <r>
      <t>Photos du XIX</t>
    </r>
    <r>
      <rPr>
        <vertAlign val="superscript"/>
        <sz val="14"/>
        <rFont val="CorporateSBQ"/>
      </rPr>
      <t>e</t>
    </r>
    <r>
      <rPr>
        <sz val="14"/>
        <rFont val="CorporateSBQ"/>
      </rPr>
      <t xml:space="preserve"> siècle</t>
    </r>
  </si>
  <si>
    <r>
      <t>Photos des XX</t>
    </r>
    <r>
      <rPr>
        <vertAlign val="superscript"/>
        <sz val="14"/>
        <rFont val="CorporateSBQ"/>
      </rPr>
      <t>e</t>
    </r>
    <r>
      <rPr>
        <sz val="14"/>
        <rFont val="CorporateSBQ"/>
      </rPr>
      <t xml:space="preserve"> et XXI</t>
    </r>
    <r>
      <rPr>
        <vertAlign val="superscript"/>
        <sz val="14"/>
        <rFont val="CorporateSBQ"/>
      </rPr>
      <t>e</t>
    </r>
    <r>
      <rPr>
        <sz val="14"/>
        <rFont val="CorporateSBQ"/>
      </rPr>
      <t xml:space="preserve"> siècles</t>
    </r>
  </si>
  <si>
    <t>Fréquentation physique totale (salles de lecture, expositions, musée, manifestations, activités d'éducation artistique et culurelle*)</t>
  </si>
  <si>
    <t>Total sous plafond</t>
  </si>
  <si>
    <t>Hors plafond</t>
  </si>
  <si>
    <t>les visites de groupes EAC dans les galeries d'exposition sont dédoublonnées</t>
  </si>
  <si>
    <t>Fréquentation 2023 des activités d'éducation artistique et culturelle</t>
  </si>
  <si>
    <t>CF 2023</t>
  </si>
  <si>
    <t>BI 2023</t>
  </si>
  <si>
    <t>BI 2023 après BR</t>
  </si>
  <si>
    <t>État du catalogue Archives et manuscrits</t>
  </si>
  <si>
    <t>Les carnets de Daniel Nadaud – Les dessous de La Gricole</t>
  </si>
  <si>
    <t>Pastiches de presse</t>
  </si>
  <si>
    <t>04/04/23 au 29/10/23</t>
  </si>
  <si>
    <t xml:space="preserve">Imprimer ! L’Europe de Gutenberg </t>
  </si>
  <si>
    <t>12/04/23 au 16/07/23</t>
  </si>
  <si>
    <t>Philippe Apeloig Des esquisses à l’affiche. La Fête du livre d’Aix-en- Provence (1997-2015)</t>
  </si>
  <si>
    <t>18/04/23 au 11/06/23</t>
  </si>
  <si>
    <t>Degas en noir et blanc</t>
  </si>
  <si>
    <t>31/05/23 au 03/09/23</t>
  </si>
  <si>
    <t>Julien Gracq, la forme d’une œuvre</t>
  </si>
  <si>
    <t>11/07/23 au 03/09/23</t>
  </si>
  <si>
    <t xml:space="preserve">Reliures du XVe au XXIe siècle </t>
  </si>
  <si>
    <t>17/09/23 au 22/10/23</t>
  </si>
  <si>
    <t xml:space="preserve">Épreuves de la matière </t>
  </si>
  <si>
    <t>10/10/23 au 04/02/24</t>
  </si>
  <si>
    <t>Noir &amp; Blanc. Une esthétique de la photographie</t>
  </si>
  <si>
    <t>17/10/23 au 21/01/24</t>
  </si>
  <si>
    <t xml:space="preserve">L’atelier Éric Seydoux </t>
  </si>
  <si>
    <t>21/11/23 au 21/01/24</t>
  </si>
  <si>
    <t>La photographie à tout prix. Une année de prix photographiques à la BnF</t>
  </si>
  <si>
    <t>12/12/23 au 10/03/24</t>
  </si>
  <si>
    <t>Rudolf Noureev à l'Opéra de Paris</t>
  </si>
  <si>
    <t>21/12/23 au 05/04/24</t>
  </si>
  <si>
    <t xml:space="preserve">27/09/22 au 15/01/23 </t>
  </si>
  <si>
    <t>11/10/22 au 22/01/23</t>
  </si>
  <si>
    <t>18/10/22 au 29/01/23</t>
  </si>
  <si>
    <t>13/12/22 au 12/03/23</t>
  </si>
  <si>
    <t xml:space="preserve">27/08/22 au 14/01/23 </t>
  </si>
  <si>
    <t>Catherine Sellers. 50 ans de théâtre</t>
  </si>
  <si>
    <t>Maison Jean Vilar - Avignon</t>
  </si>
  <si>
    <t>06/07/23 au 25/07/23</t>
  </si>
  <si>
    <t>10/01/23 au 12/03/23</t>
  </si>
  <si>
    <t>Agate (INRAE)</t>
  </si>
  <si>
    <t>Gallicarama</t>
  </si>
  <si>
    <t>Hors BnF-P</t>
  </si>
  <si>
    <t>Total (dont gratuits)</t>
  </si>
  <si>
    <t>Supports audiovisuels et diapositives</t>
  </si>
  <si>
    <t>Nombre d'usagers abonnés ayant fréquenté les salles de lecture</t>
  </si>
  <si>
    <t>Pass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</si>
</sst>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\ _F_-;\-* #,##0.00\ _F_-;_-* &quot;-&quot;??\ _F_-;_-@_-"/>
    <numFmt numFmtId="166" formatCode="dd/mm/yy;@"/>
    <numFmt numFmtId="167" formatCode="0.0%"/>
    <numFmt numFmtId="168" formatCode="_-* #,##0\ _F_-;\-* #,##0\ _F_-;_-* &quot;-&quot;??\ _F_-;_-@_-"/>
    <numFmt numFmtId="169" formatCode="_-* #,##0.0\ _€_-;\-* #,##0.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2"/>
      <name val="CorporateSBQ"/>
    </font>
    <font>
      <sz val="28"/>
      <color theme="8"/>
      <name val="CorporateSBQ"/>
    </font>
    <font>
      <b/>
      <sz val="12"/>
      <name val="CorporateSBQ"/>
    </font>
    <font>
      <i/>
      <sz val="12"/>
      <color theme="0" tint="-0.499984740745262"/>
      <name val="CorporateSBQ"/>
    </font>
    <font>
      <i/>
      <sz val="12"/>
      <color theme="0" tint="-0.34998626667073579"/>
      <name val="CorporateSBQ"/>
    </font>
    <font>
      <sz val="14"/>
      <name val="CorporateSBQ"/>
    </font>
    <font>
      <b/>
      <sz val="14"/>
      <color theme="0"/>
      <name val="CorporateSBQ"/>
    </font>
    <font>
      <b/>
      <sz val="14"/>
      <name val="CorporateSBQ"/>
    </font>
    <font>
      <i/>
      <sz val="14"/>
      <name val="CorporateSBQ"/>
    </font>
    <font>
      <vertAlign val="superscript"/>
      <sz val="14"/>
      <name val="CorporateSBQ"/>
    </font>
    <font>
      <b/>
      <i/>
      <sz val="14"/>
      <color theme="0"/>
      <name val="CorporateSBQ"/>
    </font>
    <font>
      <sz val="14"/>
      <color theme="0"/>
      <name val="CorporateSBQ"/>
    </font>
    <font>
      <u val="singleAccounting"/>
      <sz val="14"/>
      <name val="CorporateSBQ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theme="8"/>
      </left>
      <right style="hair">
        <color theme="8"/>
      </right>
      <top style="thin">
        <color theme="8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thin">
        <color theme="8"/>
      </top>
      <bottom style="hair">
        <color theme="8"/>
      </bottom>
      <diagonal/>
    </border>
    <border>
      <left style="hair">
        <color theme="8"/>
      </left>
      <right style="thin">
        <color theme="8"/>
      </right>
      <top style="thin">
        <color theme="8"/>
      </top>
      <bottom style="hair">
        <color theme="8"/>
      </bottom>
      <diagonal/>
    </border>
    <border>
      <left style="thin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8"/>
      </left>
      <right style="thin">
        <color theme="8"/>
      </right>
      <top style="hair">
        <color theme="8"/>
      </top>
      <bottom style="hair">
        <color theme="8"/>
      </bottom>
      <diagonal/>
    </border>
    <border>
      <left style="thin">
        <color theme="8"/>
      </left>
      <right style="hair">
        <color theme="8"/>
      </right>
      <top style="hair">
        <color theme="8"/>
      </top>
      <bottom style="thin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thin">
        <color theme="8"/>
      </bottom>
      <diagonal/>
    </border>
    <border>
      <left style="hair">
        <color theme="8"/>
      </left>
      <right style="thin">
        <color theme="8"/>
      </right>
      <top style="hair">
        <color theme="8"/>
      </top>
      <bottom style="thin">
        <color theme="8"/>
      </bottom>
      <diagonal/>
    </border>
    <border>
      <left style="hair">
        <color theme="8"/>
      </left>
      <right/>
      <top style="thin">
        <color theme="8"/>
      </top>
      <bottom style="hair">
        <color theme="8"/>
      </bottom>
      <diagonal/>
    </border>
    <border>
      <left/>
      <right style="hair">
        <color theme="8"/>
      </right>
      <top style="thin">
        <color theme="8"/>
      </top>
      <bottom style="hair">
        <color theme="8"/>
      </bottom>
      <diagonal/>
    </border>
    <border>
      <left/>
      <right style="thin">
        <color theme="8"/>
      </right>
      <top style="thin">
        <color theme="8"/>
      </top>
      <bottom style="hair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hair">
        <color theme="8"/>
      </bottom>
      <diagonal/>
    </border>
    <border>
      <left/>
      <right/>
      <top style="thin">
        <color theme="8"/>
      </top>
      <bottom style="hair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 style="hair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hair">
        <color theme="8"/>
      </bottom>
      <diagonal/>
    </border>
    <border>
      <left/>
      <right/>
      <top/>
      <bottom style="hair">
        <color theme="8"/>
      </bottom>
      <diagonal/>
    </border>
    <border>
      <left/>
      <right style="hair">
        <color theme="8"/>
      </right>
      <top/>
      <bottom style="hair">
        <color theme="8"/>
      </bottom>
      <diagonal/>
    </border>
    <border>
      <left style="hair">
        <color theme="8"/>
      </left>
      <right/>
      <top style="hair">
        <color theme="8"/>
      </top>
      <bottom style="hair">
        <color theme="8"/>
      </bottom>
      <diagonal/>
    </border>
    <border>
      <left/>
      <right style="hair">
        <color theme="8"/>
      </right>
      <top style="hair">
        <color theme="8"/>
      </top>
      <bottom style="hair">
        <color theme="8"/>
      </bottom>
      <diagonal/>
    </border>
    <border>
      <left/>
      <right style="thin">
        <color theme="8"/>
      </right>
      <top style="hair">
        <color theme="8"/>
      </top>
      <bottom style="hair">
        <color theme="8"/>
      </bottom>
      <diagonal/>
    </border>
    <border>
      <left/>
      <right style="hair">
        <color theme="8"/>
      </right>
      <top style="hair">
        <color theme="8"/>
      </top>
      <bottom style="thin">
        <color theme="8"/>
      </bottom>
      <diagonal/>
    </border>
    <border>
      <left style="thin">
        <color theme="8"/>
      </left>
      <right/>
      <top style="hair">
        <color theme="8"/>
      </top>
      <bottom style="hair">
        <color theme="8"/>
      </bottom>
      <diagonal/>
    </border>
    <border>
      <left/>
      <right/>
      <top style="hair">
        <color theme="8"/>
      </top>
      <bottom style="hair">
        <color theme="8"/>
      </bottom>
      <diagonal/>
    </border>
    <border>
      <left style="thin">
        <color theme="8"/>
      </left>
      <right/>
      <top style="hair">
        <color theme="8"/>
      </top>
      <bottom style="thin">
        <color theme="8"/>
      </bottom>
      <diagonal/>
    </border>
    <border>
      <left/>
      <right/>
      <top style="hair">
        <color theme="8"/>
      </top>
      <bottom style="thin">
        <color theme="8"/>
      </bottom>
      <diagonal/>
    </border>
    <border>
      <left style="hair">
        <color theme="8"/>
      </left>
      <right/>
      <top style="hair">
        <color theme="8"/>
      </top>
      <bottom style="thin">
        <color theme="8"/>
      </bottom>
      <diagonal/>
    </border>
    <border>
      <left/>
      <right style="thin">
        <color theme="8"/>
      </right>
      <top style="hair">
        <color theme="8"/>
      </top>
      <bottom style="thin">
        <color theme="8"/>
      </bottom>
      <diagonal/>
    </border>
    <border>
      <left/>
      <right style="hair">
        <color theme="8"/>
      </right>
      <top style="hair">
        <color theme="8"/>
      </top>
      <bottom/>
      <diagonal/>
    </border>
    <border>
      <left style="thin">
        <color theme="8"/>
      </left>
      <right/>
      <top style="hair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hair">
        <color theme="8"/>
      </right>
      <top/>
      <bottom/>
      <diagonal/>
    </border>
    <border>
      <left/>
      <right/>
      <top style="hair">
        <color theme="8"/>
      </top>
      <bottom/>
      <diagonal/>
    </border>
    <border>
      <left style="hair">
        <color theme="8"/>
      </left>
      <right/>
      <top style="hair">
        <color theme="8"/>
      </top>
      <bottom/>
      <diagonal/>
    </border>
    <border>
      <left/>
      <right style="thin">
        <color theme="8"/>
      </right>
      <top style="hair">
        <color theme="8"/>
      </top>
      <bottom/>
      <diagonal/>
    </border>
    <border>
      <left style="hair">
        <color theme="8"/>
      </left>
      <right/>
      <top style="thin">
        <color theme="8"/>
      </top>
      <bottom style="thin">
        <color theme="8"/>
      </bottom>
      <diagonal/>
    </border>
    <border>
      <left/>
      <right style="hair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2">
    <xf numFmtId="0" fontId="0" fillId="0" borderId="0" xfId="0"/>
    <xf numFmtId="0" fontId="5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4" fillId="2" borderId="4" xfId="5" applyFont="1" applyFill="1" applyBorder="1" applyAlignment="1">
      <alignment horizontal="left" vertical="top"/>
    </xf>
    <xf numFmtId="0" fontId="6" fillId="2" borderId="7" xfId="5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9" fontId="9" fillId="2" borderId="0" xfId="3" applyFont="1" applyFill="1" applyBorder="1" applyAlignment="1">
      <alignment horizontal="left" vertical="top"/>
    </xf>
    <xf numFmtId="167" fontId="9" fillId="2" borderId="0" xfId="3" applyNumberFormat="1" applyFont="1" applyFill="1" applyBorder="1" applyAlignment="1">
      <alignment horizontal="left" vertical="top"/>
    </xf>
    <xf numFmtId="164" fontId="9" fillId="2" borderId="0" xfId="0" applyNumberFormat="1" applyFont="1" applyFill="1" applyBorder="1" applyAlignment="1">
      <alignment horizontal="left" vertical="top"/>
    </xf>
    <xf numFmtId="164" fontId="9" fillId="2" borderId="0" xfId="1" applyNumberFormat="1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right" vertical="top"/>
    </xf>
    <xf numFmtId="0" fontId="10" fillId="3" borderId="3" xfId="0" applyFont="1" applyFill="1" applyBorder="1" applyAlignment="1">
      <alignment horizontal="right" vertical="top"/>
    </xf>
    <xf numFmtId="164" fontId="9" fillId="2" borderId="6" xfId="1" applyNumberFormat="1" applyFont="1" applyFill="1" applyBorder="1" applyAlignment="1">
      <alignment horizontal="left" vertical="top"/>
    </xf>
    <xf numFmtId="164" fontId="9" fillId="2" borderId="5" xfId="1" applyNumberFormat="1" applyFont="1" applyFill="1" applyBorder="1" applyAlignment="1">
      <alignment horizontal="left" vertical="top"/>
    </xf>
    <xf numFmtId="164" fontId="11" fillId="2" borderId="6" xfId="1" applyNumberFormat="1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right" vertical="top" wrapText="1"/>
    </xf>
    <xf numFmtId="164" fontId="11" fillId="2" borderId="9" xfId="1" applyNumberFormat="1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horizontal="center" vertical="top"/>
    </xf>
    <xf numFmtId="164" fontId="9" fillId="2" borderId="8" xfId="1" applyNumberFormat="1" applyFont="1" applyFill="1" applyBorder="1" applyAlignment="1">
      <alignment horizontal="left" vertical="top"/>
    </xf>
    <xf numFmtId="164" fontId="9" fillId="2" borderId="9" xfId="1" applyNumberFormat="1" applyFont="1" applyFill="1" applyBorder="1" applyAlignment="1">
      <alignment horizontal="left" vertical="top"/>
    </xf>
    <xf numFmtId="0" fontId="10" fillId="6" borderId="5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/>
    </xf>
    <xf numFmtId="164" fontId="11" fillId="2" borderId="8" xfId="1" applyNumberFormat="1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5" borderId="8" xfId="0" applyFont="1" applyFill="1" applyBorder="1" applyAlignment="1">
      <alignment horizontal="left" vertical="top"/>
    </xf>
    <xf numFmtId="0" fontId="15" fillId="3" borderId="4" xfId="0" applyFont="1" applyFill="1" applyBorder="1" applyAlignment="1">
      <alignment horizontal="left" vertical="top"/>
    </xf>
    <xf numFmtId="0" fontId="15" fillId="3" borderId="5" xfId="0" applyFont="1" applyFill="1" applyBorder="1" applyAlignment="1">
      <alignment horizontal="center" vertical="top"/>
    </xf>
    <xf numFmtId="0" fontId="15" fillId="3" borderId="6" xfId="0" applyFont="1" applyFill="1" applyBorder="1" applyAlignment="1">
      <alignment horizontal="center" vertical="top"/>
    </xf>
    <xf numFmtId="164" fontId="9" fillId="2" borderId="5" xfId="4" applyNumberFormat="1" applyFont="1" applyFill="1" applyBorder="1" applyAlignment="1">
      <alignment horizontal="left" vertical="top"/>
    </xf>
    <xf numFmtId="169" fontId="9" fillId="2" borderId="5" xfId="1" applyNumberFormat="1" applyFont="1" applyFill="1" applyBorder="1" applyAlignment="1">
      <alignment horizontal="left" vertical="top"/>
    </xf>
    <xf numFmtId="169" fontId="9" fillId="2" borderId="6" xfId="1" applyNumberFormat="1" applyFont="1" applyFill="1" applyBorder="1" applyAlignment="1">
      <alignment horizontal="left" vertical="top"/>
    </xf>
    <xf numFmtId="164" fontId="11" fillId="2" borderId="5" xfId="4" applyNumberFormat="1" applyFont="1" applyFill="1" applyBorder="1" applyAlignment="1">
      <alignment horizontal="left" vertical="top"/>
    </xf>
    <xf numFmtId="169" fontId="11" fillId="2" borderId="5" xfId="1" applyNumberFormat="1" applyFont="1" applyFill="1" applyBorder="1" applyAlignment="1">
      <alignment horizontal="left" vertical="top"/>
    </xf>
    <xf numFmtId="169" fontId="11" fillId="2" borderId="6" xfId="1" applyNumberFormat="1" applyFont="1" applyFill="1" applyBorder="1" applyAlignment="1">
      <alignment horizontal="left" vertical="top"/>
    </xf>
    <xf numFmtId="169" fontId="9" fillId="2" borderId="0" xfId="1" applyNumberFormat="1" applyFont="1" applyFill="1" applyBorder="1" applyAlignment="1">
      <alignment horizontal="left" vertical="top"/>
    </xf>
    <xf numFmtId="0" fontId="10" fillId="6" borderId="5" xfId="5" applyFont="1" applyFill="1" applyBorder="1" applyAlignment="1">
      <alignment horizontal="center" vertical="top"/>
    </xf>
    <xf numFmtId="167" fontId="10" fillId="6" borderId="5" xfId="3" applyNumberFormat="1" applyFont="1" applyFill="1" applyBorder="1" applyAlignment="1">
      <alignment horizontal="center" vertical="top"/>
    </xf>
    <xf numFmtId="167" fontId="10" fillId="6" borderId="6" xfId="3" applyNumberFormat="1" applyFont="1" applyFill="1" applyBorder="1" applyAlignment="1">
      <alignment horizontal="center" vertical="top"/>
    </xf>
    <xf numFmtId="168" fontId="9" fillId="2" borderId="5" xfId="2" applyNumberFormat="1" applyFont="1" applyFill="1" applyBorder="1" applyAlignment="1">
      <alignment horizontal="left" vertical="top"/>
    </xf>
    <xf numFmtId="167" fontId="9" fillId="2" borderId="5" xfId="3" applyNumberFormat="1" applyFont="1" applyFill="1" applyBorder="1" applyAlignment="1">
      <alignment horizontal="left" vertical="top"/>
    </xf>
    <xf numFmtId="167" fontId="9" fillId="2" borderId="6" xfId="3" applyNumberFormat="1" applyFont="1" applyFill="1" applyBorder="1" applyAlignment="1">
      <alignment horizontal="left" vertical="top"/>
    </xf>
    <xf numFmtId="168" fontId="11" fillId="2" borderId="8" xfId="5" applyNumberFormat="1" applyFont="1" applyFill="1" applyBorder="1" applyAlignment="1">
      <alignment horizontal="left" vertical="top"/>
    </xf>
    <xf numFmtId="167" fontId="11" fillId="2" borderId="8" xfId="3" applyNumberFormat="1" applyFont="1" applyFill="1" applyBorder="1" applyAlignment="1">
      <alignment horizontal="left" vertical="top"/>
    </xf>
    <xf numFmtId="167" fontId="11" fillId="2" borderId="9" xfId="3" applyNumberFormat="1" applyFont="1" applyFill="1" applyBorder="1" applyAlignment="1">
      <alignment horizontal="left" vertical="top"/>
    </xf>
    <xf numFmtId="0" fontId="9" fillId="2" borderId="0" xfId="5" applyFont="1" applyFill="1" applyBorder="1" applyAlignment="1">
      <alignment horizontal="left" vertical="top"/>
    </xf>
    <xf numFmtId="168" fontId="9" fillId="2" borderId="0" xfId="5" applyNumberFormat="1" applyFont="1" applyFill="1" applyBorder="1" applyAlignment="1">
      <alignment horizontal="left" vertical="top"/>
    </xf>
    <xf numFmtId="167" fontId="9" fillId="2" borderId="8" xfId="3" applyNumberFormat="1" applyFont="1" applyFill="1" applyBorder="1" applyAlignment="1">
      <alignment horizontal="left" vertical="top"/>
    </xf>
    <xf numFmtId="167" fontId="9" fillId="2" borderId="9" xfId="3" applyNumberFormat="1" applyFont="1" applyFill="1" applyBorder="1" applyAlignment="1">
      <alignment horizontal="left" vertical="top"/>
    </xf>
    <xf numFmtId="0" fontId="6" fillId="2" borderId="4" xfId="5" applyFont="1" applyFill="1" applyBorder="1" applyAlignment="1">
      <alignment horizontal="left" vertical="top"/>
    </xf>
    <xf numFmtId="0" fontId="4" fillId="2" borderId="7" xfId="5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164" fontId="11" fillId="2" borderId="0" xfId="1" applyNumberFormat="1" applyFont="1" applyFill="1" applyBorder="1" applyAlignment="1">
      <alignment horizontal="left" vertical="top"/>
    </xf>
    <xf numFmtId="164" fontId="11" fillId="5" borderId="8" xfId="4" applyNumberFormat="1" applyFont="1" applyFill="1" applyBorder="1" applyAlignment="1">
      <alignment horizontal="left" vertical="top"/>
    </xf>
    <xf numFmtId="169" fontId="11" fillId="5" borderId="8" xfId="1" applyNumberFormat="1" applyFont="1" applyFill="1" applyBorder="1" applyAlignment="1">
      <alignment horizontal="left" vertical="top"/>
    </xf>
    <xf numFmtId="169" fontId="11" fillId="5" borderId="9" xfId="1" applyNumberFormat="1" applyFont="1" applyFill="1" applyBorder="1" applyAlignment="1">
      <alignment horizontal="left" vertical="top"/>
    </xf>
    <xf numFmtId="164" fontId="11" fillId="5" borderId="8" xfId="1" applyNumberFormat="1" applyFont="1" applyFill="1" applyBorder="1" applyAlignment="1">
      <alignment horizontal="left" vertical="top"/>
    </xf>
    <xf numFmtId="0" fontId="6" fillId="5" borderId="4" xfId="5" applyFont="1" applyFill="1" applyBorder="1" applyAlignment="1">
      <alignment horizontal="left" vertical="top"/>
    </xf>
    <xf numFmtId="164" fontId="11" fillId="5" borderId="9" xfId="1" applyNumberFormat="1" applyFont="1" applyFill="1" applyBorder="1" applyAlignment="1">
      <alignment horizontal="left" vertical="top"/>
    </xf>
    <xf numFmtId="164" fontId="9" fillId="2" borderId="5" xfId="1" applyNumberFormat="1" applyFont="1" applyFill="1" applyBorder="1" applyAlignment="1">
      <alignment horizontal="left" vertical="top"/>
    </xf>
    <xf numFmtId="164" fontId="9" fillId="2" borderId="21" xfId="1" applyNumberFormat="1" applyFont="1" applyFill="1" applyBorder="1" applyAlignment="1">
      <alignment horizontal="left" vertical="top"/>
    </xf>
    <xf numFmtId="164" fontId="9" fillId="2" borderId="22" xfId="1" applyNumberFormat="1" applyFont="1" applyFill="1" applyBorder="1" applyAlignment="1">
      <alignment horizontal="left" vertical="top"/>
    </xf>
    <xf numFmtId="164" fontId="9" fillId="5" borderId="21" xfId="1" applyNumberFormat="1" applyFont="1" applyFill="1" applyBorder="1" applyAlignment="1">
      <alignment horizontal="left" vertical="top"/>
    </xf>
    <xf numFmtId="164" fontId="9" fillId="5" borderId="22" xfId="1" applyNumberFormat="1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center" vertical="top"/>
    </xf>
    <xf numFmtId="0" fontId="10" fillId="3" borderId="11" xfId="0" applyFont="1" applyFill="1" applyBorder="1" applyAlignment="1">
      <alignment horizontal="center" vertical="top"/>
    </xf>
    <xf numFmtId="164" fontId="9" fillId="7" borderId="21" xfId="1" applyNumberFormat="1" applyFont="1" applyFill="1" applyBorder="1" applyAlignment="1">
      <alignment horizontal="left" vertical="top"/>
    </xf>
    <xf numFmtId="164" fontId="9" fillId="7" borderId="22" xfId="1" applyNumberFormat="1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9" fillId="2" borderId="26" xfId="0" applyFont="1" applyFill="1" applyBorder="1" applyAlignment="1">
      <alignment horizontal="left" vertical="top"/>
    </xf>
    <xf numFmtId="0" fontId="11" fillId="5" borderId="27" xfId="0" applyFont="1" applyFill="1" applyBorder="1" applyAlignment="1">
      <alignment horizontal="left" vertical="top"/>
    </xf>
    <xf numFmtId="0" fontId="11" fillId="5" borderId="28" xfId="0" applyFont="1" applyFill="1" applyBorder="1" applyAlignment="1">
      <alignment horizontal="left" vertical="top"/>
    </xf>
    <xf numFmtId="0" fontId="11" fillId="2" borderId="27" xfId="0" applyFont="1" applyFill="1" applyBorder="1" applyAlignment="1">
      <alignment horizontal="left" vertical="top"/>
    </xf>
    <xf numFmtId="0" fontId="11" fillId="2" borderId="28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right" vertical="top"/>
    </xf>
    <xf numFmtId="0" fontId="10" fillId="3" borderId="3" xfId="0" applyFont="1" applyFill="1" applyBorder="1" applyAlignment="1">
      <alignment horizontal="right" vertical="top"/>
    </xf>
    <xf numFmtId="164" fontId="9" fillId="2" borderId="8" xfId="1" applyNumberFormat="1" applyFont="1" applyFill="1" applyBorder="1" applyAlignment="1">
      <alignment horizontal="left" vertical="top"/>
    </xf>
    <xf numFmtId="164" fontId="9" fillId="2" borderId="9" xfId="1" applyNumberFormat="1" applyFont="1" applyFill="1" applyBorder="1" applyAlignment="1">
      <alignment horizontal="left" vertical="top"/>
    </xf>
    <xf numFmtId="164" fontId="9" fillId="2" borderId="5" xfId="1" applyNumberFormat="1" applyFont="1" applyFill="1" applyBorder="1" applyAlignment="1">
      <alignment horizontal="left" vertical="top"/>
    </xf>
    <xf numFmtId="164" fontId="9" fillId="2" borderId="6" xfId="1" applyNumberFormat="1" applyFont="1" applyFill="1" applyBorder="1" applyAlignment="1">
      <alignment horizontal="left" vertical="top"/>
    </xf>
    <xf numFmtId="0" fontId="14" fillId="3" borderId="16" xfId="0" applyFont="1" applyFill="1" applyBorder="1" applyAlignment="1">
      <alignment horizontal="left" vertical="top"/>
    </xf>
    <xf numFmtId="0" fontId="14" fillId="3" borderId="13" xfId="0" applyFont="1" applyFill="1" applyBorder="1" applyAlignment="1">
      <alignment horizontal="left" vertical="top"/>
    </xf>
    <xf numFmtId="0" fontId="14" fillId="3" borderId="18" xfId="0" applyFont="1" applyFill="1" applyBorder="1" applyAlignment="1">
      <alignment horizontal="left" vertical="top"/>
    </xf>
    <xf numFmtId="0" fontId="14" fillId="3" borderId="19" xfId="0" applyFont="1" applyFill="1" applyBorder="1" applyAlignment="1">
      <alignment horizontal="left" vertical="top"/>
    </xf>
    <xf numFmtId="0" fontId="11" fillId="5" borderId="7" xfId="0" applyFont="1" applyFill="1" applyBorder="1" applyAlignment="1">
      <alignment horizontal="left" vertical="top"/>
    </xf>
    <xf numFmtId="0" fontId="11" fillId="5" borderId="8" xfId="0" applyFont="1" applyFill="1" applyBorder="1" applyAlignment="1">
      <alignment horizontal="left" vertical="top"/>
    </xf>
    <xf numFmtId="169" fontId="9" fillId="2" borderId="6" xfId="1" applyNumberFormat="1" applyFont="1" applyFill="1" applyBorder="1" applyAlignment="1">
      <alignment horizontal="left" vertical="top"/>
    </xf>
    <xf numFmtId="169" fontId="9" fillId="2" borderId="5" xfId="1" applyNumberFormat="1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center" vertical="top"/>
    </xf>
    <xf numFmtId="164" fontId="11" fillId="2" borderId="8" xfId="1" applyNumberFormat="1" applyFont="1" applyFill="1" applyBorder="1" applyAlignment="1">
      <alignment horizontal="left" vertical="top"/>
    </xf>
    <xf numFmtId="164" fontId="11" fillId="2" borderId="9" xfId="1" applyNumberFormat="1" applyFont="1" applyFill="1" applyBorder="1" applyAlignment="1">
      <alignment horizontal="left" vertical="top"/>
    </xf>
    <xf numFmtId="164" fontId="11" fillId="5" borderId="8" xfId="1" applyNumberFormat="1" applyFont="1" applyFill="1" applyBorder="1" applyAlignment="1">
      <alignment horizontal="left" vertical="top"/>
    </xf>
    <xf numFmtId="164" fontId="11" fillId="5" borderId="9" xfId="1" applyNumberFormat="1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9" fillId="2" borderId="26" xfId="0" applyFont="1" applyFill="1" applyBorder="1" applyAlignment="1">
      <alignment horizontal="left" vertical="top"/>
    </xf>
    <xf numFmtId="0" fontId="9" fillId="2" borderId="22" xfId="0" applyFont="1" applyFill="1" applyBorder="1" applyAlignment="1">
      <alignment horizontal="left" vertical="top"/>
    </xf>
    <xf numFmtId="164" fontId="9" fillId="2" borderId="5" xfId="1" applyNumberFormat="1" applyFont="1" applyFill="1" applyBorder="1" applyAlignment="1">
      <alignment horizontal="left" vertical="top"/>
    </xf>
    <xf numFmtId="164" fontId="9" fillId="2" borderId="6" xfId="1" applyNumberFormat="1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164" fontId="12" fillId="2" borderId="5" xfId="1" applyNumberFormat="1" applyFont="1" applyFill="1" applyBorder="1" applyAlignment="1">
      <alignment horizontal="left" vertical="top"/>
    </xf>
    <xf numFmtId="164" fontId="11" fillId="2" borderId="5" xfId="1" applyNumberFormat="1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9" fillId="2" borderId="26" xfId="0" applyFont="1" applyFill="1" applyBorder="1" applyAlignment="1">
      <alignment horizontal="left" vertical="top"/>
    </xf>
    <xf numFmtId="0" fontId="9" fillId="2" borderId="22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horizontal="left" vertical="top"/>
    </xf>
    <xf numFmtId="0" fontId="9" fillId="2" borderId="31" xfId="0" applyFont="1" applyFill="1" applyBorder="1" applyAlignment="1">
      <alignment horizontal="left" vertical="top"/>
    </xf>
    <xf numFmtId="164" fontId="9" fillId="7" borderId="21" xfId="1" applyNumberFormat="1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35" xfId="0" applyFont="1" applyFill="1" applyBorder="1" applyAlignment="1">
      <alignment horizontal="left" vertical="top"/>
    </xf>
    <xf numFmtId="164" fontId="9" fillId="7" borderId="36" xfId="1" applyNumberFormat="1" applyFont="1" applyFill="1" applyBorder="1" applyAlignment="1">
      <alignment horizontal="left" vertical="top"/>
    </xf>
    <xf numFmtId="164" fontId="9" fillId="7" borderId="31" xfId="1" applyNumberFormat="1" applyFont="1" applyFill="1" applyBorder="1" applyAlignment="1">
      <alignment horizontal="left" vertical="top"/>
    </xf>
    <xf numFmtId="164" fontId="9" fillId="2" borderId="36" xfId="1" applyNumberFormat="1" applyFont="1" applyFill="1" applyBorder="1" applyAlignment="1">
      <alignment horizontal="left" vertical="top"/>
    </xf>
    <xf numFmtId="164" fontId="9" fillId="2" borderId="37" xfId="1" applyNumberFormat="1" applyFont="1" applyFill="1" applyBorder="1" applyAlignment="1">
      <alignment horizontal="left" vertical="top"/>
    </xf>
    <xf numFmtId="164" fontId="9" fillId="2" borderId="6" xfId="1" applyNumberFormat="1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164" fontId="9" fillId="2" borderId="21" xfId="1" applyNumberFormat="1" applyFont="1" applyFill="1" applyBorder="1" applyAlignment="1">
      <alignment horizontal="left" vertical="top"/>
    </xf>
    <xf numFmtId="164" fontId="9" fillId="2" borderId="22" xfId="1" applyNumberFormat="1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9" fillId="2" borderId="26" xfId="0" applyFont="1" applyFill="1" applyBorder="1" applyAlignment="1">
      <alignment horizontal="left" vertical="top"/>
    </xf>
    <xf numFmtId="0" fontId="9" fillId="2" borderId="22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164" fontId="9" fillId="5" borderId="21" xfId="1" applyNumberFormat="1" applyFont="1" applyFill="1" applyBorder="1" applyAlignment="1">
      <alignment horizontal="left" vertical="top"/>
    </xf>
    <xf numFmtId="164" fontId="9" fillId="5" borderId="22" xfId="1" applyNumberFormat="1" applyFont="1" applyFill="1" applyBorder="1" applyAlignment="1">
      <alignment horizontal="left" vertical="top"/>
    </xf>
    <xf numFmtId="164" fontId="9" fillId="5" borderId="23" xfId="1" applyNumberFormat="1" applyFont="1" applyFill="1" applyBorder="1" applyAlignment="1">
      <alignment horizontal="left" vertical="top"/>
    </xf>
    <xf numFmtId="0" fontId="9" fillId="5" borderId="25" xfId="0" applyFont="1" applyFill="1" applyBorder="1" applyAlignment="1">
      <alignment horizontal="left" vertical="top"/>
    </xf>
    <xf numFmtId="0" fontId="9" fillId="5" borderId="26" xfId="0" applyFont="1" applyFill="1" applyBorder="1" applyAlignment="1">
      <alignment horizontal="left" vertical="top"/>
    </xf>
    <xf numFmtId="0" fontId="9" fillId="5" borderId="22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164" fontId="9" fillId="2" borderId="21" xfId="1" applyNumberFormat="1" applyFont="1" applyFill="1" applyBorder="1" applyAlignment="1">
      <alignment horizontal="left" vertical="top"/>
    </xf>
    <xf numFmtId="164" fontId="9" fillId="2" borderId="22" xfId="1" applyNumberFormat="1" applyFont="1" applyFill="1" applyBorder="1" applyAlignment="1">
      <alignment horizontal="left" vertical="top"/>
    </xf>
    <xf numFmtId="164" fontId="9" fillId="7" borderId="21" xfId="1" applyNumberFormat="1" applyFont="1" applyFill="1" applyBorder="1" applyAlignment="1">
      <alignment horizontal="left" vertical="top"/>
    </xf>
    <xf numFmtId="164" fontId="9" fillId="7" borderId="23" xfId="1" applyNumberFormat="1" applyFont="1" applyFill="1" applyBorder="1" applyAlignment="1">
      <alignment horizontal="left" vertical="top"/>
    </xf>
    <xf numFmtId="164" fontId="9" fillId="2" borderId="23" xfId="1" applyNumberFormat="1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right" vertical="top" wrapText="1"/>
    </xf>
    <xf numFmtId="0" fontId="10" fillId="3" borderId="11" xfId="0" applyFont="1" applyFill="1" applyBorder="1" applyAlignment="1">
      <alignment horizontal="right" vertical="top" wrapText="1"/>
    </xf>
    <xf numFmtId="166" fontId="9" fillId="2" borderId="21" xfId="0" applyNumberFormat="1" applyFont="1" applyFill="1" applyBorder="1" applyAlignment="1">
      <alignment horizontal="right" vertical="top"/>
    </xf>
    <xf numFmtId="166" fontId="9" fillId="2" borderId="22" xfId="0" applyNumberFormat="1" applyFont="1" applyFill="1" applyBorder="1" applyAlignment="1">
      <alignment horizontal="right" vertical="top"/>
    </xf>
    <xf numFmtId="164" fontId="9" fillId="2" borderId="21" xfId="1" applyNumberFormat="1" applyFont="1" applyFill="1" applyBorder="1" applyAlignment="1">
      <alignment horizontal="right" vertical="top"/>
    </xf>
    <xf numFmtId="164" fontId="9" fillId="2" borderId="22" xfId="1" applyNumberFormat="1" applyFont="1" applyFill="1" applyBorder="1" applyAlignment="1">
      <alignment horizontal="right" vertical="top"/>
    </xf>
    <xf numFmtId="0" fontId="10" fillId="3" borderId="12" xfId="0" applyFont="1" applyFill="1" applyBorder="1" applyAlignment="1">
      <alignment horizontal="right" vertical="top" wrapText="1"/>
    </xf>
    <xf numFmtId="164" fontId="9" fillId="2" borderId="26" xfId="1" applyNumberFormat="1" applyFont="1" applyFill="1" applyBorder="1" applyAlignment="1">
      <alignment horizontal="left" vertical="top"/>
    </xf>
    <xf numFmtId="164" fontId="11" fillId="2" borderId="21" xfId="1" applyNumberFormat="1" applyFont="1" applyFill="1" applyBorder="1" applyAlignment="1">
      <alignment horizontal="left" vertical="top"/>
    </xf>
    <xf numFmtId="164" fontId="11" fillId="2" borderId="26" xfId="1" applyNumberFormat="1" applyFont="1" applyFill="1" applyBorder="1" applyAlignment="1">
      <alignment horizontal="left" vertical="top"/>
    </xf>
    <xf numFmtId="164" fontId="11" fillId="2" borderId="22" xfId="1" applyNumberFormat="1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9" fillId="2" borderId="26" xfId="0" applyFont="1" applyFill="1" applyBorder="1" applyAlignment="1">
      <alignment horizontal="left" vertical="top"/>
    </xf>
    <xf numFmtId="0" fontId="9" fillId="2" borderId="22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right" vertical="top"/>
    </xf>
    <xf numFmtId="0" fontId="10" fillId="3" borderId="12" xfId="0" applyFont="1" applyFill="1" applyBorder="1" applyAlignment="1">
      <alignment horizontal="right" vertical="top"/>
    </xf>
    <xf numFmtId="164" fontId="9" fillId="5" borderId="29" xfId="1" applyNumberFormat="1" applyFont="1" applyFill="1" applyBorder="1" applyAlignment="1">
      <alignment horizontal="left" vertical="top"/>
    </xf>
    <xf numFmtId="164" fontId="9" fillId="5" borderId="30" xfId="1" applyNumberFormat="1" applyFont="1" applyFill="1" applyBorder="1" applyAlignment="1">
      <alignment horizontal="left" vertical="top"/>
    </xf>
    <xf numFmtId="164" fontId="11" fillId="5" borderId="29" xfId="1" applyNumberFormat="1" applyFont="1" applyFill="1" applyBorder="1" applyAlignment="1">
      <alignment horizontal="left" vertical="top"/>
    </xf>
    <xf numFmtId="164" fontId="11" fillId="5" borderId="30" xfId="1" applyNumberFormat="1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9" fillId="5" borderId="27" xfId="0" applyFont="1" applyFill="1" applyBorder="1" applyAlignment="1">
      <alignment horizontal="left" vertical="top"/>
    </xf>
    <xf numFmtId="0" fontId="9" fillId="5" borderId="28" xfId="0" applyFont="1" applyFill="1" applyBorder="1" applyAlignment="1">
      <alignment horizontal="left" vertical="top"/>
    </xf>
    <xf numFmtId="0" fontId="9" fillId="5" borderId="24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right" vertical="top"/>
    </xf>
    <xf numFmtId="164" fontId="9" fillId="5" borderId="24" xfId="1" applyNumberFormat="1" applyFont="1" applyFill="1" applyBorder="1" applyAlignment="1">
      <alignment horizontal="left" vertical="top"/>
    </xf>
    <xf numFmtId="164" fontId="9" fillId="2" borderId="29" xfId="1" applyNumberFormat="1" applyFont="1" applyFill="1" applyBorder="1" applyAlignment="1">
      <alignment horizontal="left" vertical="top"/>
    </xf>
    <xf numFmtId="164" fontId="9" fillId="2" borderId="30" xfId="1" applyNumberFormat="1" applyFont="1" applyFill="1" applyBorder="1" applyAlignment="1">
      <alignment horizontal="left" vertical="top"/>
    </xf>
    <xf numFmtId="164" fontId="9" fillId="2" borderId="24" xfId="1" applyNumberFormat="1" applyFont="1" applyFill="1" applyBorder="1" applyAlignment="1">
      <alignment horizontal="left" vertical="top"/>
    </xf>
    <xf numFmtId="0" fontId="9" fillId="2" borderId="27" xfId="0" applyFont="1" applyFill="1" applyBorder="1" applyAlignment="1">
      <alignment horizontal="left" vertical="top"/>
    </xf>
    <xf numFmtId="0" fontId="9" fillId="2" borderId="28" xfId="0" applyFont="1" applyFill="1" applyBorder="1" applyAlignment="1">
      <alignment horizontal="left" vertical="top"/>
    </xf>
    <xf numFmtId="0" fontId="9" fillId="2" borderId="24" xfId="0" applyFont="1" applyFill="1" applyBorder="1" applyAlignment="1">
      <alignment horizontal="left" vertical="top"/>
    </xf>
    <xf numFmtId="0" fontId="11" fillId="2" borderId="27" xfId="0" applyFont="1" applyFill="1" applyBorder="1" applyAlignment="1">
      <alignment horizontal="left" vertical="top"/>
    </xf>
    <xf numFmtId="0" fontId="11" fillId="2" borderId="28" xfId="0" applyFont="1" applyFill="1" applyBorder="1" applyAlignment="1">
      <alignment horizontal="left" vertical="top"/>
    </xf>
    <xf numFmtId="0" fontId="11" fillId="2" borderId="24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horizontal="left" vertical="top"/>
    </xf>
    <xf numFmtId="0" fontId="9" fillId="2" borderId="31" xfId="0" applyFont="1" applyFill="1" applyBorder="1" applyAlignment="1">
      <alignment horizontal="left" vertical="top"/>
    </xf>
    <xf numFmtId="0" fontId="9" fillId="2" borderId="33" xfId="0" applyFont="1" applyFill="1" applyBorder="1" applyAlignment="1">
      <alignment horizontal="left" vertical="top"/>
    </xf>
    <xf numFmtId="0" fontId="9" fillId="2" borderId="34" xfId="0" applyFont="1" applyFill="1" applyBorder="1" applyAlignment="1">
      <alignment horizontal="left" vertical="top"/>
    </xf>
    <xf numFmtId="0" fontId="9" fillId="5" borderId="18" xfId="0" applyFont="1" applyFill="1" applyBorder="1" applyAlignment="1">
      <alignment horizontal="left" vertical="top"/>
    </xf>
    <xf numFmtId="0" fontId="9" fillId="5" borderId="19" xfId="0" applyFont="1" applyFill="1" applyBorder="1" applyAlignment="1">
      <alignment horizontal="left" vertical="top"/>
    </xf>
    <xf numFmtId="0" fontId="9" fillId="5" borderId="20" xfId="0" applyFont="1" applyFill="1" applyBorder="1" applyAlignment="1">
      <alignment horizontal="left" vertical="top"/>
    </xf>
    <xf numFmtId="0" fontId="9" fillId="5" borderId="25" xfId="0" applyFont="1" applyFill="1" applyBorder="1" applyAlignment="1">
      <alignment horizontal="left" vertical="top"/>
    </xf>
    <xf numFmtId="0" fontId="9" fillId="5" borderId="26" xfId="0" applyFont="1" applyFill="1" applyBorder="1" applyAlignment="1">
      <alignment horizontal="left" vertical="top"/>
    </xf>
    <xf numFmtId="0" fontId="9" fillId="5" borderId="22" xfId="0" applyFont="1" applyFill="1" applyBorder="1" applyAlignment="1">
      <alignment horizontal="left" vertical="top"/>
    </xf>
    <xf numFmtId="164" fontId="9" fillId="2" borderId="8" xfId="1" applyNumberFormat="1" applyFont="1" applyFill="1" applyBorder="1" applyAlignment="1">
      <alignment horizontal="left" vertical="top"/>
    </xf>
    <xf numFmtId="164" fontId="9" fillId="2" borderId="9" xfId="1" applyNumberFormat="1" applyFont="1" applyFill="1" applyBorder="1" applyAlignment="1">
      <alignment horizontal="left" vertical="top"/>
    </xf>
    <xf numFmtId="164" fontId="9" fillId="2" borderId="5" xfId="1" applyNumberFormat="1" applyFont="1" applyFill="1" applyBorder="1" applyAlignment="1">
      <alignment horizontal="left" vertical="top"/>
    </xf>
    <xf numFmtId="164" fontId="9" fillId="2" borderId="6" xfId="1" applyNumberFormat="1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right" vertical="top"/>
    </xf>
    <xf numFmtId="0" fontId="10" fillId="3" borderId="3" xfId="0" applyFont="1" applyFill="1" applyBorder="1" applyAlignment="1">
      <alignment horizontal="right" vertical="top"/>
    </xf>
    <xf numFmtId="0" fontId="10" fillId="3" borderId="14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164" fontId="11" fillId="2" borderId="8" xfId="1" applyNumberFormat="1" applyFont="1" applyFill="1" applyBorder="1" applyAlignment="1">
      <alignment horizontal="left" vertical="top"/>
    </xf>
    <xf numFmtId="164" fontId="11" fillId="2" borderId="9" xfId="1" applyNumberFormat="1" applyFont="1" applyFill="1" applyBorder="1" applyAlignment="1">
      <alignment horizontal="left" vertical="top"/>
    </xf>
    <xf numFmtId="0" fontId="11" fillId="5" borderId="27" xfId="0" applyFont="1" applyFill="1" applyBorder="1" applyAlignment="1">
      <alignment horizontal="left" vertical="top"/>
    </xf>
    <xf numFmtId="0" fontId="11" fillId="5" borderId="28" xfId="0" applyFont="1" applyFill="1" applyBorder="1" applyAlignment="1">
      <alignment horizontal="left" vertical="top"/>
    </xf>
    <xf numFmtId="0" fontId="11" fillId="5" borderId="24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center" vertical="top"/>
    </xf>
    <xf numFmtId="0" fontId="10" fillId="3" borderId="15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top"/>
    </xf>
    <xf numFmtId="0" fontId="10" fillId="6" borderId="2" xfId="0" applyFont="1" applyFill="1" applyBorder="1" applyAlignment="1">
      <alignment horizontal="center" vertical="top"/>
    </xf>
    <xf numFmtId="0" fontId="10" fillId="6" borderId="3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horizontal="left" vertical="top"/>
    </xf>
    <xf numFmtId="0" fontId="10" fillId="3" borderId="17" xfId="0" applyFont="1" applyFill="1" applyBorder="1" applyAlignment="1">
      <alignment horizontal="left" vertical="top"/>
    </xf>
    <xf numFmtId="0" fontId="10" fillId="3" borderId="18" xfId="0" applyFont="1" applyFill="1" applyBorder="1" applyAlignment="1">
      <alignment horizontal="left" vertical="top"/>
    </xf>
    <xf numFmtId="0" fontId="10" fillId="3" borderId="20" xfId="0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right" vertical="top"/>
    </xf>
    <xf numFmtId="0" fontId="10" fillId="3" borderId="15" xfId="0" applyFont="1" applyFill="1" applyBorder="1" applyAlignment="1">
      <alignment horizontal="right" vertical="top"/>
    </xf>
    <xf numFmtId="164" fontId="12" fillId="2" borderId="21" xfId="1" applyNumberFormat="1" applyFont="1" applyFill="1" applyBorder="1" applyAlignment="1">
      <alignment horizontal="left" vertical="top"/>
    </xf>
    <xf numFmtId="164" fontId="12" fillId="2" borderId="26" xfId="1" applyNumberFormat="1" applyFont="1" applyFill="1" applyBorder="1" applyAlignment="1">
      <alignment horizontal="left" vertical="top"/>
    </xf>
    <xf numFmtId="164" fontId="12" fillId="2" borderId="23" xfId="1" applyNumberFormat="1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vertical="top"/>
    </xf>
    <xf numFmtId="164" fontId="12" fillId="2" borderId="29" xfId="1" applyNumberFormat="1" applyFont="1" applyFill="1" applyBorder="1" applyAlignment="1">
      <alignment horizontal="left" vertical="top"/>
    </xf>
    <xf numFmtId="164" fontId="12" fillId="2" borderId="28" xfId="1" applyNumberFormat="1" applyFont="1" applyFill="1" applyBorder="1" applyAlignment="1">
      <alignment horizontal="left" vertical="top"/>
    </xf>
    <xf numFmtId="164" fontId="12" fillId="2" borderId="30" xfId="1" applyNumberFormat="1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 wrapText="1"/>
    </xf>
    <xf numFmtId="0" fontId="9" fillId="2" borderId="25" xfId="0" applyFont="1" applyFill="1" applyBorder="1" applyAlignment="1">
      <alignment horizontal="left" vertical="top" wrapText="1"/>
    </xf>
    <xf numFmtId="0" fontId="9" fillId="2" borderId="26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left" vertical="top" wrapText="1"/>
    </xf>
    <xf numFmtId="0" fontId="9" fillId="2" borderId="25" xfId="0" applyFont="1" applyFill="1" applyBorder="1" applyAlignment="1">
      <alignment horizontal="left" vertical="top" indent="3"/>
    </xf>
    <xf numFmtId="0" fontId="9" fillId="2" borderId="26" xfId="0" applyFont="1" applyFill="1" applyBorder="1" applyAlignment="1">
      <alignment horizontal="left" vertical="top" indent="3"/>
    </xf>
    <xf numFmtId="0" fontId="9" fillId="2" borderId="22" xfId="0" applyFont="1" applyFill="1" applyBorder="1" applyAlignment="1">
      <alignment horizontal="left" vertical="top" indent="3"/>
    </xf>
    <xf numFmtId="0" fontId="9" fillId="4" borderId="25" xfId="0" applyFont="1" applyFill="1" applyBorder="1" applyAlignment="1">
      <alignment horizontal="left" vertical="top"/>
    </xf>
    <xf numFmtId="0" fontId="9" fillId="4" borderId="26" xfId="0" applyFont="1" applyFill="1" applyBorder="1" applyAlignment="1">
      <alignment horizontal="left" vertical="top"/>
    </xf>
    <xf numFmtId="0" fontId="9" fillId="4" borderId="22" xfId="0" applyFont="1" applyFill="1" applyBorder="1" applyAlignment="1">
      <alignment horizontal="left" vertical="top"/>
    </xf>
    <xf numFmtId="0" fontId="11" fillId="4" borderId="25" xfId="0" applyFont="1" applyFill="1" applyBorder="1" applyAlignment="1">
      <alignment horizontal="left" vertical="top"/>
    </xf>
    <xf numFmtId="0" fontId="11" fillId="4" borderId="26" xfId="0" applyFont="1" applyFill="1" applyBorder="1" applyAlignment="1">
      <alignment horizontal="left" vertical="top"/>
    </xf>
    <xf numFmtId="0" fontId="11" fillId="4" borderId="22" xfId="0" applyFont="1" applyFill="1" applyBorder="1" applyAlignment="1">
      <alignment horizontal="left" vertical="top"/>
    </xf>
    <xf numFmtId="0" fontId="9" fillId="4" borderId="27" xfId="0" applyFont="1" applyFill="1" applyBorder="1" applyAlignment="1">
      <alignment horizontal="left" vertical="top"/>
    </xf>
    <xf numFmtId="0" fontId="9" fillId="4" borderId="28" xfId="0" applyFont="1" applyFill="1" applyBorder="1" applyAlignment="1">
      <alignment horizontal="left" vertical="top"/>
    </xf>
    <xf numFmtId="0" fontId="9" fillId="4" borderId="24" xfId="0" applyFont="1" applyFill="1" applyBorder="1" applyAlignment="1">
      <alignment horizontal="left" vertical="top"/>
    </xf>
    <xf numFmtId="0" fontId="11" fillId="5" borderId="25" xfId="0" applyFont="1" applyFill="1" applyBorder="1" applyAlignment="1">
      <alignment horizontal="left" vertical="top"/>
    </xf>
    <xf numFmtId="0" fontId="11" fillId="5" borderId="26" xfId="0" applyFont="1" applyFill="1" applyBorder="1" applyAlignment="1">
      <alignment horizontal="left" vertical="top"/>
    </xf>
    <xf numFmtId="0" fontId="11" fillId="5" borderId="22" xfId="0" applyFont="1" applyFill="1" applyBorder="1" applyAlignment="1">
      <alignment horizontal="left" vertical="top"/>
    </xf>
    <xf numFmtId="164" fontId="11" fillId="5" borderId="21" xfId="1" applyNumberFormat="1" applyFont="1" applyFill="1" applyBorder="1" applyAlignment="1">
      <alignment horizontal="left" vertical="top"/>
    </xf>
    <xf numFmtId="164" fontId="11" fillId="5" borderId="23" xfId="1" applyNumberFormat="1" applyFont="1" applyFill="1" applyBorder="1" applyAlignment="1">
      <alignment horizontal="left" vertical="top"/>
    </xf>
    <xf numFmtId="164" fontId="11" fillId="5" borderId="24" xfId="1" applyNumberFormat="1" applyFont="1" applyFill="1" applyBorder="1" applyAlignment="1">
      <alignment horizontal="left" vertical="top"/>
    </xf>
    <xf numFmtId="164" fontId="9" fillId="4" borderId="21" xfId="1" applyNumberFormat="1" applyFont="1" applyFill="1" applyBorder="1" applyAlignment="1">
      <alignment horizontal="left" vertical="top"/>
    </xf>
    <xf numFmtId="164" fontId="9" fillId="4" borderId="23" xfId="1" applyNumberFormat="1" applyFont="1" applyFill="1" applyBorder="1" applyAlignment="1">
      <alignment horizontal="left" vertical="top"/>
    </xf>
    <xf numFmtId="164" fontId="9" fillId="2" borderId="25" xfId="1" applyNumberFormat="1" applyFont="1" applyFill="1" applyBorder="1" applyAlignment="1">
      <alignment horizontal="left" vertical="top"/>
    </xf>
    <xf numFmtId="164" fontId="11" fillId="4" borderId="21" xfId="1" applyNumberFormat="1" applyFont="1" applyFill="1" applyBorder="1" applyAlignment="1">
      <alignment horizontal="left" vertical="top"/>
    </xf>
    <xf numFmtId="164" fontId="11" fillId="4" borderId="23" xfId="1" applyNumberFormat="1" applyFont="1" applyFill="1" applyBorder="1" applyAlignment="1">
      <alignment horizontal="left" vertical="top"/>
    </xf>
    <xf numFmtId="164" fontId="9" fillId="4" borderId="29" xfId="1" applyNumberFormat="1" applyFont="1" applyFill="1" applyBorder="1" applyAlignment="1">
      <alignment horizontal="left" vertical="top"/>
    </xf>
    <xf numFmtId="164" fontId="9" fillId="4" borderId="30" xfId="1" applyNumberFormat="1" applyFont="1" applyFill="1" applyBorder="1" applyAlignment="1">
      <alignment horizontal="left" vertical="top"/>
    </xf>
    <xf numFmtId="164" fontId="11" fillId="5" borderId="28" xfId="1" applyNumberFormat="1" applyFont="1" applyFill="1" applyBorder="1" applyAlignment="1">
      <alignment horizontal="left" vertical="top"/>
    </xf>
    <xf numFmtId="0" fontId="9" fillId="5" borderId="23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right" vertical="top" wrapText="1"/>
    </xf>
    <xf numFmtId="0" fontId="11" fillId="2" borderId="25" xfId="0" applyFont="1" applyFill="1" applyBorder="1" applyAlignment="1">
      <alignment horizontal="left" vertical="top"/>
    </xf>
    <xf numFmtId="0" fontId="11" fillId="2" borderId="26" xfId="0" applyFont="1" applyFill="1" applyBorder="1" applyAlignment="1">
      <alignment horizontal="left" vertical="top"/>
    </xf>
    <xf numFmtId="0" fontId="11" fillId="2" borderId="22" xfId="0" applyFont="1" applyFill="1" applyBorder="1" applyAlignment="1">
      <alignment horizontal="left" vertical="top"/>
    </xf>
    <xf numFmtId="0" fontId="9" fillId="2" borderId="21" xfId="0" applyFont="1" applyFill="1" applyBorder="1" applyAlignment="1">
      <alignment horizontal="right" vertical="top"/>
    </xf>
    <xf numFmtId="0" fontId="9" fillId="2" borderId="22" xfId="0" applyFont="1" applyFill="1" applyBorder="1" applyAlignment="1">
      <alignment horizontal="right" vertical="top"/>
    </xf>
    <xf numFmtId="164" fontId="9" fillId="5" borderId="21" xfId="1" applyNumberFormat="1" applyFont="1" applyFill="1" applyBorder="1" applyAlignment="1">
      <alignment horizontal="left" vertical="top"/>
    </xf>
    <xf numFmtId="164" fontId="9" fillId="5" borderId="23" xfId="1" applyNumberFormat="1" applyFont="1" applyFill="1" applyBorder="1" applyAlignment="1">
      <alignment horizontal="left" vertical="top"/>
    </xf>
    <xf numFmtId="164" fontId="11" fillId="5" borderId="13" xfId="1" applyNumberFormat="1" applyFont="1" applyFill="1" applyBorder="1" applyAlignment="1">
      <alignment horizontal="left" vertical="top"/>
    </xf>
    <xf numFmtId="164" fontId="9" fillId="5" borderId="22" xfId="1" applyNumberFormat="1" applyFont="1" applyFill="1" applyBorder="1" applyAlignment="1">
      <alignment horizontal="left" vertical="top"/>
    </xf>
    <xf numFmtId="164" fontId="9" fillId="2" borderId="25" xfId="1" applyNumberFormat="1" applyFont="1" applyFill="1" applyBorder="1" applyAlignment="1">
      <alignment horizontal="left" vertical="top" indent="3"/>
    </xf>
    <xf numFmtId="164" fontId="9" fillId="2" borderId="26" xfId="1" applyNumberFormat="1" applyFont="1" applyFill="1" applyBorder="1" applyAlignment="1">
      <alignment horizontal="left" vertical="top" indent="3"/>
    </xf>
    <xf numFmtId="164" fontId="9" fillId="2" borderId="22" xfId="1" applyNumberFormat="1" applyFont="1" applyFill="1" applyBorder="1" applyAlignment="1">
      <alignment horizontal="left" vertical="top" indent="3"/>
    </xf>
    <xf numFmtId="164" fontId="9" fillId="2" borderId="27" xfId="1" applyNumberFormat="1" applyFont="1" applyFill="1" applyBorder="1" applyAlignment="1">
      <alignment horizontal="left" vertical="top" indent="3"/>
    </xf>
    <xf numFmtId="164" fontId="9" fillId="2" borderId="28" xfId="1" applyNumberFormat="1" applyFont="1" applyFill="1" applyBorder="1" applyAlignment="1">
      <alignment horizontal="left" vertical="top" indent="3"/>
    </xf>
    <xf numFmtId="164" fontId="9" fillId="2" borderId="24" xfId="1" applyNumberFormat="1" applyFont="1" applyFill="1" applyBorder="1" applyAlignment="1">
      <alignment horizontal="left" vertical="top" indent="3"/>
    </xf>
    <xf numFmtId="0" fontId="10" fillId="6" borderId="14" xfId="0" applyFont="1" applyFill="1" applyBorder="1" applyAlignment="1">
      <alignment horizontal="left" vertical="top"/>
    </xf>
    <xf numFmtId="0" fontId="10" fillId="6" borderId="15" xfId="0" applyFont="1" applyFill="1" applyBorder="1" applyAlignment="1">
      <alignment horizontal="left" vertical="top"/>
    </xf>
    <xf numFmtId="0" fontId="10" fillId="6" borderId="11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168" fontId="9" fillId="2" borderId="5" xfId="2" applyNumberFormat="1" applyFont="1" applyFill="1" applyBorder="1" applyAlignment="1">
      <alignment horizontal="left" vertical="top"/>
    </xf>
    <xf numFmtId="168" fontId="9" fillId="2" borderId="6" xfId="2" applyNumberFormat="1" applyFont="1" applyFill="1" applyBorder="1" applyAlignment="1">
      <alignment horizontal="left" vertical="top"/>
    </xf>
    <xf numFmtId="168" fontId="11" fillId="2" borderId="8" xfId="5" applyNumberFormat="1" applyFont="1" applyFill="1" applyBorder="1" applyAlignment="1">
      <alignment horizontal="left" vertical="top"/>
    </xf>
    <xf numFmtId="168" fontId="11" fillId="5" borderId="5" xfId="2" applyNumberFormat="1" applyFont="1" applyFill="1" applyBorder="1" applyAlignment="1">
      <alignment horizontal="left" vertical="top"/>
    </xf>
    <xf numFmtId="167" fontId="11" fillId="5" borderId="5" xfId="3" applyNumberFormat="1" applyFont="1" applyFill="1" applyBorder="1" applyAlignment="1">
      <alignment horizontal="left" vertical="top"/>
    </xf>
    <xf numFmtId="167" fontId="11" fillId="5" borderId="6" xfId="3" applyNumberFormat="1" applyFont="1" applyFill="1" applyBorder="1" applyAlignment="1">
      <alignment horizontal="left" vertical="top"/>
    </xf>
    <xf numFmtId="167" fontId="9" fillId="2" borderId="5" xfId="3" applyNumberFormat="1" applyFont="1" applyFill="1" applyBorder="1" applyAlignment="1">
      <alignment horizontal="left" vertical="top"/>
    </xf>
    <xf numFmtId="167" fontId="9" fillId="2" borderId="6" xfId="3" applyNumberFormat="1" applyFont="1" applyFill="1" applyBorder="1" applyAlignment="1">
      <alignment horizontal="left" vertical="top"/>
    </xf>
    <xf numFmtId="0" fontId="9" fillId="2" borderId="5" xfId="5" applyFont="1" applyFill="1" applyBorder="1" applyAlignment="1">
      <alignment horizontal="left" vertical="top"/>
    </xf>
    <xf numFmtId="0" fontId="10" fillId="6" borderId="1" xfId="5" applyFont="1" applyFill="1" applyBorder="1" applyAlignment="1">
      <alignment horizontal="left" vertical="top"/>
    </xf>
    <xf numFmtId="0" fontId="10" fillId="6" borderId="4" xfId="5" applyFont="1" applyFill="1" applyBorder="1" applyAlignment="1">
      <alignment horizontal="left" vertical="top"/>
    </xf>
    <xf numFmtId="0" fontId="10" fillId="6" borderId="2" xfId="5" applyFont="1" applyFill="1" applyBorder="1" applyAlignment="1">
      <alignment horizontal="center" vertical="top"/>
    </xf>
    <xf numFmtId="168" fontId="10" fillId="6" borderId="2" xfId="2" applyNumberFormat="1" applyFont="1" applyFill="1" applyBorder="1" applyAlignment="1">
      <alignment horizontal="center" vertical="top"/>
    </xf>
    <xf numFmtId="168" fontId="10" fillId="6" borderId="3" xfId="2" applyNumberFormat="1" applyFont="1" applyFill="1" applyBorder="1" applyAlignment="1">
      <alignment horizontal="center" vertical="top"/>
    </xf>
    <xf numFmtId="168" fontId="10" fillId="6" borderId="5" xfId="2" applyNumberFormat="1" applyFont="1" applyFill="1" applyBorder="1" applyAlignment="1">
      <alignment horizontal="center" vertical="top"/>
    </xf>
    <xf numFmtId="168" fontId="10" fillId="6" borderId="21" xfId="2" applyNumberFormat="1" applyFont="1" applyFill="1" applyBorder="1" applyAlignment="1">
      <alignment horizontal="center" vertical="top"/>
    </xf>
    <xf numFmtId="168" fontId="10" fillId="6" borderId="22" xfId="2" applyNumberFormat="1" applyFont="1" applyFill="1" applyBorder="1" applyAlignment="1">
      <alignment horizontal="center" vertical="top"/>
    </xf>
    <xf numFmtId="167" fontId="10" fillId="6" borderId="21" xfId="3" applyNumberFormat="1" applyFont="1" applyFill="1" applyBorder="1" applyAlignment="1">
      <alignment horizontal="center" vertical="top"/>
    </xf>
    <xf numFmtId="167" fontId="10" fillId="6" borderId="23" xfId="3" applyNumberFormat="1" applyFont="1" applyFill="1" applyBorder="1" applyAlignment="1">
      <alignment horizontal="center" vertical="top"/>
    </xf>
    <xf numFmtId="0" fontId="10" fillId="6" borderId="3" xfId="5" applyFont="1" applyFill="1" applyBorder="1" applyAlignment="1">
      <alignment horizontal="center" vertical="top"/>
    </xf>
    <xf numFmtId="0" fontId="10" fillId="6" borderId="5" xfId="5" applyFont="1" applyFill="1" applyBorder="1" applyAlignment="1">
      <alignment horizontal="center" vertical="top"/>
    </xf>
    <xf numFmtId="167" fontId="10" fillId="6" borderId="5" xfId="3" applyNumberFormat="1" applyFont="1" applyFill="1" applyBorder="1" applyAlignment="1">
      <alignment horizontal="center" vertical="top"/>
    </xf>
    <xf numFmtId="167" fontId="10" fillId="6" borderId="6" xfId="3" applyNumberFormat="1" applyFont="1" applyFill="1" applyBorder="1" applyAlignment="1">
      <alignment horizontal="center" vertical="top"/>
    </xf>
    <xf numFmtId="169" fontId="9" fillId="2" borderId="6" xfId="1" applyNumberFormat="1" applyFont="1" applyFill="1" applyBorder="1" applyAlignment="1">
      <alignment horizontal="left" vertical="top"/>
    </xf>
    <xf numFmtId="0" fontId="15" fillId="3" borderId="2" xfId="0" applyFont="1" applyFill="1" applyBorder="1" applyAlignment="1">
      <alignment horizontal="center" vertical="top"/>
    </xf>
    <xf numFmtId="0" fontId="15" fillId="3" borderId="3" xfId="0" applyFont="1" applyFill="1" applyBorder="1" applyAlignment="1">
      <alignment horizontal="center" vertical="top"/>
    </xf>
    <xf numFmtId="0" fontId="15" fillId="3" borderId="21" xfId="0" applyFont="1" applyFill="1" applyBorder="1" applyAlignment="1">
      <alignment horizontal="left" vertical="top"/>
    </xf>
    <xf numFmtId="0" fontId="15" fillId="3" borderId="22" xfId="0" applyFont="1" applyFill="1" applyBorder="1" applyAlignment="1">
      <alignment horizontal="left" vertical="top"/>
    </xf>
    <xf numFmtId="0" fontId="15" fillId="6" borderId="1" xfId="0" applyFont="1" applyFill="1" applyBorder="1" applyAlignment="1">
      <alignment horizontal="left" vertical="top"/>
    </xf>
    <xf numFmtId="0" fontId="15" fillId="6" borderId="2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center" vertical="top"/>
    </xf>
    <xf numFmtId="0" fontId="10" fillId="3" borderId="25" xfId="0" applyFont="1" applyFill="1" applyBorder="1" applyAlignment="1">
      <alignment horizontal="left" vertical="top"/>
    </xf>
    <xf numFmtId="0" fontId="10" fillId="3" borderId="26" xfId="0" applyFont="1" applyFill="1" applyBorder="1" applyAlignment="1">
      <alignment horizontal="left" vertical="top"/>
    </xf>
    <xf numFmtId="0" fontId="10" fillId="3" borderId="22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164" fontId="9" fillId="5" borderId="8" xfId="1" applyNumberFormat="1" applyFont="1" applyFill="1" applyBorder="1" applyAlignment="1">
      <alignment horizontal="left" vertical="top"/>
    </xf>
    <xf numFmtId="164" fontId="9" fillId="5" borderId="9" xfId="1" applyNumberFormat="1" applyFont="1" applyFill="1" applyBorder="1" applyAlignment="1">
      <alignment horizontal="left" vertical="top"/>
    </xf>
    <xf numFmtId="164" fontId="9" fillId="5" borderId="5" xfId="1" applyNumberFormat="1" applyFont="1" applyFill="1" applyBorder="1" applyAlignment="1">
      <alignment horizontal="left" vertical="top"/>
    </xf>
    <xf numFmtId="164" fontId="9" fillId="5" borderId="6" xfId="1" applyNumberFormat="1" applyFont="1" applyFill="1" applyBorder="1" applyAlignment="1">
      <alignment horizontal="left" vertical="top"/>
    </xf>
    <xf numFmtId="0" fontId="9" fillId="2" borderId="18" xfId="0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0" fontId="0" fillId="0" borderId="22" xfId="0" applyBorder="1" applyAlignment="1">
      <alignment horizontal="right" vertical="top"/>
    </xf>
    <xf numFmtId="164" fontId="9" fillId="5" borderId="21" xfId="1" applyNumberFormat="1" applyFont="1" applyFill="1" applyBorder="1" applyAlignment="1">
      <alignment horizontal="right" vertical="top"/>
    </xf>
    <xf numFmtId="164" fontId="9" fillId="5" borderId="29" xfId="1" applyNumberFormat="1" applyFont="1" applyFill="1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164" fontId="11" fillId="2" borderId="29" xfId="1" applyNumberFormat="1" applyFont="1" applyFill="1" applyBorder="1" applyAlignment="1">
      <alignment horizontal="right" vertical="top"/>
    </xf>
    <xf numFmtId="0" fontId="10" fillId="3" borderId="11" xfId="0" applyFont="1" applyFill="1" applyBorder="1" applyAlignment="1">
      <alignment horizontal="center" vertical="top"/>
    </xf>
    <xf numFmtId="164" fontId="11" fillId="5" borderId="29" xfId="1" applyNumberFormat="1" applyFont="1" applyFill="1" applyBorder="1" applyAlignment="1">
      <alignment horizontal="right" vertical="top"/>
    </xf>
    <xf numFmtId="164" fontId="11" fillId="5" borderId="8" xfId="1" applyNumberFormat="1" applyFont="1" applyFill="1" applyBorder="1" applyAlignment="1">
      <alignment horizontal="left" vertical="top"/>
    </xf>
    <xf numFmtId="164" fontId="11" fillId="5" borderId="9" xfId="1" applyNumberFormat="1" applyFont="1" applyFill="1" applyBorder="1" applyAlignment="1">
      <alignment horizontal="left" vertical="top"/>
    </xf>
    <xf numFmtId="164" fontId="16" fillId="2" borderId="21" xfId="1" applyNumberFormat="1" applyFont="1" applyFill="1" applyBorder="1" applyAlignment="1">
      <alignment horizontal="right" vertical="top"/>
    </xf>
    <xf numFmtId="164" fontId="11" fillId="5" borderId="5" xfId="1" applyNumberFormat="1" applyFont="1" applyFill="1" applyBorder="1" applyAlignment="1">
      <alignment horizontal="left" vertical="top"/>
    </xf>
    <xf numFmtId="164" fontId="11" fillId="5" borderId="6" xfId="1" applyNumberFormat="1" applyFont="1" applyFill="1" applyBorder="1" applyAlignment="1">
      <alignment horizontal="left" vertical="top"/>
    </xf>
    <xf numFmtId="169" fontId="9" fillId="2" borderId="5" xfId="1" applyNumberFormat="1" applyFont="1" applyFill="1" applyBorder="1" applyAlignment="1">
      <alignment horizontal="left" vertical="top"/>
    </xf>
    <xf numFmtId="43" fontId="9" fillId="2" borderId="5" xfId="1" applyNumberFormat="1" applyFont="1" applyFill="1" applyBorder="1" applyAlignment="1">
      <alignment horizontal="left" vertical="top"/>
    </xf>
    <xf numFmtId="43" fontId="9" fillId="2" borderId="6" xfId="1" applyNumberFormat="1" applyFont="1" applyFill="1" applyBorder="1" applyAlignment="1">
      <alignment horizontal="left" vertical="top"/>
    </xf>
    <xf numFmtId="169" fontId="9" fillId="2" borderId="8" xfId="1" applyNumberFormat="1" applyFont="1" applyFill="1" applyBorder="1" applyAlignment="1">
      <alignment horizontal="left" vertical="top"/>
    </xf>
    <xf numFmtId="169" fontId="9" fillId="2" borderId="9" xfId="1" applyNumberFormat="1" applyFont="1" applyFill="1" applyBorder="1" applyAlignment="1">
      <alignment horizontal="left" vertical="top"/>
    </xf>
    <xf numFmtId="43" fontId="9" fillId="2" borderId="8" xfId="1" applyNumberFormat="1" applyFont="1" applyFill="1" applyBorder="1" applyAlignment="1">
      <alignment horizontal="left" vertical="top"/>
    </xf>
    <xf numFmtId="43" fontId="9" fillId="2" borderId="9" xfId="1" applyNumberFormat="1" applyFont="1" applyFill="1" applyBorder="1" applyAlignment="1">
      <alignment horizontal="left" vertical="top"/>
    </xf>
    <xf numFmtId="0" fontId="9" fillId="2" borderId="27" xfId="0" applyFont="1" applyFill="1" applyBorder="1" applyAlignment="1">
      <alignment horizontal="left" vertical="top" indent="3"/>
    </xf>
    <xf numFmtId="0" fontId="9" fillId="2" borderId="28" xfId="0" applyFont="1" applyFill="1" applyBorder="1" applyAlignment="1">
      <alignment horizontal="left" vertical="top" indent="3"/>
    </xf>
    <xf numFmtId="0" fontId="9" fillId="2" borderId="24" xfId="0" applyFont="1" applyFill="1" applyBorder="1" applyAlignment="1">
      <alignment horizontal="left" vertical="top" indent="3"/>
    </xf>
    <xf numFmtId="0" fontId="0" fillId="0" borderId="22" xfId="0" applyBorder="1" applyAlignment="1">
      <alignment horizontal="left" vertical="top"/>
    </xf>
    <xf numFmtId="164" fontId="11" fillId="2" borderId="29" xfId="1" applyNumberFormat="1" applyFont="1" applyFill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164" fontId="11" fillId="5" borderId="21" xfId="1" applyNumberFormat="1" applyFont="1" applyFill="1" applyBorder="1" applyAlignment="1">
      <alignment horizontal="right" vertical="top"/>
    </xf>
    <xf numFmtId="169" fontId="9" fillId="2" borderId="21" xfId="1" applyNumberFormat="1" applyFont="1" applyFill="1" applyBorder="1" applyAlignment="1">
      <alignment horizontal="left" vertical="top"/>
    </xf>
    <xf numFmtId="169" fontId="9" fillId="2" borderId="29" xfId="1" applyNumberFormat="1" applyFont="1" applyFill="1" applyBorder="1" applyAlignment="1">
      <alignment horizontal="left" vertical="top"/>
    </xf>
    <xf numFmtId="169" fontId="9" fillId="2" borderId="29" xfId="1" applyNumberFormat="1" applyFont="1" applyFill="1" applyBorder="1" applyAlignment="1">
      <alignment horizontal="right" vertical="top"/>
    </xf>
    <xf numFmtId="169" fontId="9" fillId="2" borderId="21" xfId="1" applyNumberFormat="1" applyFont="1" applyFill="1" applyBorder="1" applyAlignment="1">
      <alignment horizontal="right" vertical="top"/>
    </xf>
    <xf numFmtId="0" fontId="10" fillId="3" borderId="13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9" fillId="2" borderId="23" xfId="0" applyFont="1" applyFill="1" applyBorder="1" applyAlignment="1">
      <alignment horizontal="left" vertical="top"/>
    </xf>
    <xf numFmtId="0" fontId="10" fillId="3" borderId="38" xfId="0" applyFont="1" applyFill="1" applyBorder="1" applyAlignment="1">
      <alignment horizontal="right" vertical="top"/>
    </xf>
    <xf numFmtId="0" fontId="10" fillId="3" borderId="39" xfId="0" applyFont="1" applyFill="1" applyBorder="1" applyAlignment="1">
      <alignment horizontal="right" vertical="top"/>
    </xf>
    <xf numFmtId="164" fontId="11" fillId="5" borderId="40" xfId="1" applyNumberFormat="1" applyFont="1" applyFill="1" applyBorder="1" applyAlignment="1">
      <alignment horizontal="left" vertical="top"/>
    </xf>
    <xf numFmtId="164" fontId="9" fillId="2" borderId="21" xfId="1" applyNumberFormat="1" applyFont="1" applyFill="1" applyBorder="1" applyAlignment="1">
      <alignment vertical="top"/>
    </xf>
    <xf numFmtId="164" fontId="9" fillId="2" borderId="22" xfId="1" applyNumberFormat="1" applyFont="1" applyFill="1" applyBorder="1" applyAlignment="1">
      <alignment vertical="top"/>
    </xf>
    <xf numFmtId="164" fontId="9" fillId="4" borderId="22" xfId="1" applyNumberFormat="1" applyFont="1" applyFill="1" applyBorder="1" applyAlignment="1">
      <alignment horizontal="left" vertical="top"/>
    </xf>
    <xf numFmtId="164" fontId="11" fillId="4" borderId="22" xfId="1" applyNumberFormat="1" applyFont="1" applyFill="1" applyBorder="1" applyAlignment="1">
      <alignment horizontal="left" vertical="top"/>
    </xf>
    <xf numFmtId="164" fontId="9" fillId="4" borderId="24" xfId="1" applyNumberFormat="1" applyFont="1" applyFill="1" applyBorder="1" applyAlignment="1">
      <alignment horizontal="left" vertical="top"/>
    </xf>
    <xf numFmtId="0" fontId="0" fillId="0" borderId="11" xfId="0" applyBorder="1" applyAlignment="1">
      <alignment horizontal="right" vertical="top" wrapText="1"/>
    </xf>
    <xf numFmtId="164" fontId="9" fillId="2" borderId="21" xfId="1" applyNumberFormat="1" applyFont="1" applyFill="1" applyBorder="1" applyAlignment="1">
      <alignment horizontal="right" vertical="top" wrapText="1"/>
    </xf>
    <xf numFmtId="0" fontId="0" fillId="0" borderId="22" xfId="0" applyBorder="1" applyAlignment="1">
      <alignment horizontal="right" vertical="top" wrapText="1"/>
    </xf>
    <xf numFmtId="164" fontId="11" fillId="5" borderId="21" xfId="1" applyNumberFormat="1" applyFont="1" applyFill="1" applyBorder="1" applyAlignment="1">
      <alignment horizontal="right" vertical="top" wrapText="1"/>
    </xf>
    <xf numFmtId="164" fontId="9" fillId="2" borderId="29" xfId="1" applyNumberFormat="1" applyFont="1" applyFill="1" applyBorder="1" applyAlignment="1">
      <alignment horizontal="right" vertical="top" wrapText="1"/>
    </xf>
    <xf numFmtId="0" fontId="0" fillId="0" borderId="24" xfId="0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0" fillId="2" borderId="23" xfId="0" applyFill="1" applyBorder="1" applyAlignment="1">
      <alignment horizontal="right" vertical="top"/>
    </xf>
    <xf numFmtId="164" fontId="9" fillId="2" borderId="29" xfId="1" applyNumberFormat="1" applyFont="1" applyFill="1" applyBorder="1" applyAlignment="1">
      <alignment horizontal="right" vertical="top"/>
    </xf>
  </cellXfs>
  <cellStyles count="22">
    <cellStyle name="Milliers" xfId="1" builtinId="3"/>
    <cellStyle name="Milliers 2" xfId="2"/>
    <cellStyle name="Milliers 2 2" xfId="4"/>
    <cellStyle name="Milliers 44 2" xfId="6"/>
    <cellStyle name="Monétaire 2" xfId="8"/>
    <cellStyle name="Monétaire 3" xfId="9"/>
    <cellStyle name="Monétaire 4" xfId="10"/>
    <cellStyle name="Normal" xfId="0" builtinId="0"/>
    <cellStyle name="Normal 2" xfId="5"/>
    <cellStyle name="Normal 2 2" xfId="11"/>
    <cellStyle name="Normal 3" xfId="12"/>
    <cellStyle name="Normal 3 2" xfId="13"/>
    <cellStyle name="Normal 4" xfId="14"/>
    <cellStyle name="Normal 46" xfId="7"/>
    <cellStyle name="Normal 5" xfId="15"/>
    <cellStyle name="Normal 6" xfId="16"/>
    <cellStyle name="Normal 7" xfId="17"/>
    <cellStyle name="Normal 8" xfId="18"/>
    <cellStyle name="Pourcentage" xfId="3" builtinId="5"/>
    <cellStyle name="Pourcentage 2" xfId="19"/>
    <cellStyle name="Pourcentage 3" xfId="20"/>
    <cellStyle name="Pourcentage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R473"/>
  <sheetViews>
    <sheetView tabSelected="1" zoomScale="60" zoomScaleNormal="60" workbookViewId="0">
      <selection activeCell="J11" sqref="J11"/>
    </sheetView>
  </sheetViews>
  <sheetFormatPr baseColWidth="10" defaultRowHeight="18.75" x14ac:dyDescent="0.25"/>
  <cols>
    <col min="1" max="1" width="43.7109375" style="6" customWidth="1"/>
    <col min="2" max="2" width="22.7109375" style="6" customWidth="1"/>
    <col min="3" max="3" width="19.7109375" style="6" customWidth="1"/>
    <col min="4" max="11" width="22.7109375" style="6" customWidth="1"/>
    <col min="12" max="12" width="15.140625" style="6" bestFit="1" customWidth="1"/>
    <col min="13" max="14" width="23.28515625" style="6" bestFit="1" customWidth="1"/>
    <col min="15" max="16" width="21.5703125" style="6" bestFit="1" customWidth="1"/>
    <col min="17" max="16384" width="11.42578125" style="6"/>
  </cols>
  <sheetData>
    <row r="1" spans="1:13" ht="36" x14ac:dyDescent="0.25">
      <c r="A1" s="314" t="s">
        <v>366</v>
      </c>
      <c r="B1" s="314"/>
      <c r="C1" s="314"/>
      <c r="D1" s="314"/>
      <c r="E1" s="314"/>
      <c r="F1" s="314"/>
      <c r="G1" s="314"/>
    </row>
    <row r="3" spans="1:13" ht="20.100000000000001" customHeight="1" x14ac:dyDescent="0.25">
      <c r="A3" s="164" t="s">
        <v>333</v>
      </c>
      <c r="B3" s="165"/>
      <c r="C3" s="166"/>
      <c r="D3" s="158">
        <v>2020</v>
      </c>
      <c r="E3" s="170"/>
      <c r="F3" s="158">
        <v>2021</v>
      </c>
      <c r="G3" s="170"/>
      <c r="H3" s="158">
        <v>2022</v>
      </c>
      <c r="I3" s="159"/>
      <c r="J3" s="158">
        <v>2023</v>
      </c>
      <c r="K3" s="159"/>
      <c r="L3" s="7"/>
      <c r="M3" s="8"/>
    </row>
    <row r="4" spans="1:13" ht="18.75" customHeight="1" x14ac:dyDescent="0.25">
      <c r="A4" s="188" t="s">
        <v>332</v>
      </c>
      <c r="B4" s="189"/>
      <c r="C4" s="190"/>
      <c r="D4" s="265">
        <v>21204</v>
      </c>
      <c r="E4" s="268"/>
      <c r="F4" s="265">
        <v>23891</v>
      </c>
      <c r="G4" s="268"/>
      <c r="H4" s="265">
        <v>50272</v>
      </c>
      <c r="I4" s="266"/>
      <c r="J4" s="265">
        <v>48037</v>
      </c>
      <c r="K4" s="266"/>
      <c r="L4" s="7"/>
      <c r="M4" s="9"/>
    </row>
    <row r="5" spans="1:13" s="138" customFormat="1" ht="18.75" customHeight="1" x14ac:dyDescent="0.25">
      <c r="A5" s="135" t="s">
        <v>440</v>
      </c>
      <c r="B5" s="136"/>
      <c r="C5" s="137"/>
      <c r="D5" s="132"/>
      <c r="E5" s="133">
        <v>120</v>
      </c>
      <c r="F5" s="132"/>
      <c r="G5" s="133">
        <v>120</v>
      </c>
      <c r="H5" s="132"/>
      <c r="I5" s="134">
        <v>141</v>
      </c>
      <c r="J5" s="132"/>
      <c r="K5" s="134">
        <v>178</v>
      </c>
      <c r="L5" s="7"/>
      <c r="M5" s="9"/>
    </row>
    <row r="6" spans="1:13" ht="18.75" customHeight="1" x14ac:dyDescent="0.25">
      <c r="A6" s="232" t="s">
        <v>373</v>
      </c>
      <c r="B6" s="233"/>
      <c r="C6" s="234"/>
      <c r="D6" s="139">
        <v>12062</v>
      </c>
      <c r="E6" s="140"/>
      <c r="F6" s="139">
        <v>16237</v>
      </c>
      <c r="G6" s="140"/>
      <c r="H6" s="139">
        <v>23524</v>
      </c>
      <c r="I6" s="143"/>
      <c r="J6" s="139">
        <v>21128</v>
      </c>
      <c r="K6" s="143"/>
      <c r="L6" s="7"/>
      <c r="M6" s="9"/>
    </row>
    <row r="7" spans="1:13" ht="18.75" customHeight="1" x14ac:dyDescent="0.25">
      <c r="A7" s="232" t="s">
        <v>282</v>
      </c>
      <c r="B7" s="233"/>
      <c r="C7" s="234"/>
      <c r="D7" s="139">
        <v>941</v>
      </c>
      <c r="E7" s="140"/>
      <c r="F7" s="139">
        <v>1392</v>
      </c>
      <c r="G7" s="140"/>
      <c r="H7" s="139">
        <v>1618</v>
      </c>
      <c r="I7" s="143"/>
      <c r="J7" s="139">
        <v>1878</v>
      </c>
      <c r="K7" s="143"/>
      <c r="L7" s="7"/>
    </row>
    <row r="8" spans="1:13" ht="18.75" customHeight="1" x14ac:dyDescent="0.25">
      <c r="A8" s="232" t="s">
        <v>281</v>
      </c>
      <c r="B8" s="233"/>
      <c r="C8" s="234"/>
      <c r="D8" s="139">
        <v>3330</v>
      </c>
      <c r="E8" s="140"/>
      <c r="F8" s="139">
        <v>4530</v>
      </c>
      <c r="G8" s="140"/>
      <c r="H8" s="139">
        <v>5979</v>
      </c>
      <c r="I8" s="143"/>
      <c r="J8" s="139">
        <v>7211</v>
      </c>
      <c r="K8" s="143"/>
      <c r="L8" s="8"/>
    </row>
    <row r="9" spans="1:13" ht="18.75" customHeight="1" x14ac:dyDescent="0.25">
      <c r="A9" s="167" t="s">
        <v>280</v>
      </c>
      <c r="B9" s="168"/>
      <c r="C9" s="169"/>
      <c r="D9" s="160">
        <f>SUM(D6+D7+D8)</f>
        <v>16333</v>
      </c>
      <c r="E9" s="171"/>
      <c r="F9" s="160">
        <f>SUM(F6+F7+F8)</f>
        <v>22159</v>
      </c>
      <c r="G9" s="171"/>
      <c r="H9" s="160">
        <f>SUM(H6+H7+H8)</f>
        <v>31121</v>
      </c>
      <c r="I9" s="161"/>
      <c r="J9" s="160">
        <f>SUM(J6+J7+J8)</f>
        <v>30217</v>
      </c>
      <c r="K9" s="161"/>
      <c r="L9" s="7"/>
    </row>
    <row r="10" spans="1:13" s="58" customFormat="1" ht="18.75" customHeight="1" x14ac:dyDescent="0.25">
      <c r="A10" s="59" t="s">
        <v>0</v>
      </c>
      <c r="B10" s="59"/>
      <c r="C10" s="59"/>
      <c r="D10" s="267">
        <f>D4+D9+E5</f>
        <v>37657</v>
      </c>
      <c r="E10" s="267"/>
      <c r="F10" s="267">
        <f>F4+F9+G5</f>
        <v>46170</v>
      </c>
      <c r="G10" s="267"/>
      <c r="H10" s="267">
        <f>H4+H9+I5</f>
        <v>81534</v>
      </c>
      <c r="I10" s="267"/>
      <c r="J10" s="267">
        <f>J4+J9+K5</f>
        <v>78432</v>
      </c>
      <c r="K10" s="267"/>
      <c r="L10" s="7"/>
    </row>
    <row r="11" spans="1:13" s="58" customFormat="1" ht="18.75" customHeight="1" x14ac:dyDescent="0.25">
      <c r="D11" s="60"/>
      <c r="E11" s="60"/>
      <c r="F11" s="60"/>
      <c r="G11" s="60"/>
      <c r="H11" s="60"/>
      <c r="I11" s="60"/>
      <c r="J11" s="60"/>
      <c r="K11" s="60"/>
      <c r="L11" s="7"/>
    </row>
    <row r="12" spans="1:13" s="58" customFormat="1" ht="18.75" customHeight="1" x14ac:dyDescent="0.25">
      <c r="A12" s="352" t="s">
        <v>393</v>
      </c>
      <c r="B12" s="352"/>
      <c r="C12" s="352"/>
      <c r="D12" s="355">
        <v>2020</v>
      </c>
      <c r="E12" s="356"/>
      <c r="F12" s="355">
        <v>2021</v>
      </c>
      <c r="G12" s="356"/>
      <c r="H12" s="158">
        <v>2022</v>
      </c>
      <c r="I12" s="159"/>
      <c r="J12" s="158">
        <v>2023</v>
      </c>
      <c r="K12" s="159"/>
      <c r="L12" s="7"/>
    </row>
    <row r="13" spans="1:13" s="58" customFormat="1" ht="18.75" customHeight="1" x14ac:dyDescent="0.25">
      <c r="A13" s="353"/>
      <c r="B13" s="353"/>
      <c r="C13" s="353"/>
      <c r="D13" s="357">
        <v>473950</v>
      </c>
      <c r="E13" s="357"/>
      <c r="F13" s="357">
        <v>538657</v>
      </c>
      <c r="G13" s="357"/>
      <c r="H13" s="267">
        <v>1063034</v>
      </c>
      <c r="I13" s="267"/>
      <c r="J13" s="267">
        <v>1483940</v>
      </c>
      <c r="K13" s="267"/>
      <c r="L13" s="7"/>
    </row>
    <row r="14" spans="1:13" s="58" customFormat="1" ht="16.5" customHeight="1" x14ac:dyDescent="0.25">
      <c r="A14" s="195" t="s">
        <v>396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</row>
    <row r="16" spans="1:13" ht="20.100000000000001" customHeight="1" x14ac:dyDescent="0.25">
      <c r="A16" s="164" t="s">
        <v>334</v>
      </c>
      <c r="B16" s="165"/>
      <c r="C16" s="166"/>
      <c r="D16" s="158">
        <v>2020</v>
      </c>
      <c r="E16" s="170"/>
      <c r="F16" s="158">
        <v>2021</v>
      </c>
      <c r="G16" s="170"/>
      <c r="H16" s="158">
        <v>2022</v>
      </c>
      <c r="I16" s="159"/>
      <c r="J16" s="158">
        <v>2023</v>
      </c>
      <c r="K16" s="159"/>
    </row>
    <row r="17" spans="1:11" ht="18.75" customHeight="1" x14ac:dyDescent="0.25">
      <c r="A17" s="155" t="s">
        <v>291</v>
      </c>
      <c r="B17" s="156"/>
      <c r="C17" s="157"/>
      <c r="D17" s="139">
        <v>117159</v>
      </c>
      <c r="E17" s="140"/>
      <c r="F17" s="139">
        <v>142161</v>
      </c>
      <c r="G17" s="140"/>
      <c r="H17" s="139">
        <v>202043</v>
      </c>
      <c r="I17" s="143"/>
      <c r="J17" s="139">
        <v>215579</v>
      </c>
      <c r="K17" s="143"/>
    </row>
    <row r="18" spans="1:11" ht="18.75" customHeight="1" x14ac:dyDescent="0.25">
      <c r="A18" s="232" t="s">
        <v>290</v>
      </c>
      <c r="B18" s="233"/>
      <c r="C18" s="234"/>
      <c r="D18" s="139">
        <v>13565</v>
      </c>
      <c r="E18" s="140"/>
      <c r="F18" s="139">
        <v>17620</v>
      </c>
      <c r="G18" s="140"/>
      <c r="H18" s="139">
        <v>15770</v>
      </c>
      <c r="I18" s="143"/>
      <c r="J18" s="139">
        <v>25049</v>
      </c>
      <c r="K18" s="143"/>
    </row>
    <row r="19" spans="1:11" ht="18.75" customHeight="1" x14ac:dyDescent="0.25">
      <c r="A19" s="232" t="s">
        <v>84</v>
      </c>
      <c r="B19" s="233"/>
      <c r="C19" s="234"/>
      <c r="D19" s="139">
        <v>3870</v>
      </c>
      <c r="E19" s="140"/>
      <c r="F19" s="139">
        <v>5012</v>
      </c>
      <c r="G19" s="140"/>
      <c r="H19" s="139">
        <v>6882</v>
      </c>
      <c r="I19" s="143"/>
      <c r="J19" s="139">
        <v>8391</v>
      </c>
      <c r="K19" s="143"/>
    </row>
    <row r="20" spans="1:11" ht="18.75" customHeight="1" x14ac:dyDescent="0.25">
      <c r="A20" s="232" t="s">
        <v>289</v>
      </c>
      <c r="B20" s="233"/>
      <c r="C20" s="234"/>
      <c r="D20" s="139">
        <v>917</v>
      </c>
      <c r="E20" s="140"/>
      <c r="F20" s="139">
        <v>1205</v>
      </c>
      <c r="G20" s="140"/>
      <c r="H20" s="139">
        <v>1803</v>
      </c>
      <c r="I20" s="143"/>
      <c r="J20" s="139">
        <v>1928</v>
      </c>
      <c r="K20" s="143"/>
    </row>
    <row r="21" spans="1:11" ht="18.75" customHeight="1" x14ac:dyDescent="0.25">
      <c r="A21" s="232" t="s">
        <v>288</v>
      </c>
      <c r="B21" s="233"/>
      <c r="C21" s="234"/>
      <c r="D21" s="139">
        <v>660</v>
      </c>
      <c r="E21" s="140"/>
      <c r="F21" s="139">
        <v>0</v>
      </c>
      <c r="G21" s="140"/>
      <c r="H21" s="139">
        <v>2362</v>
      </c>
      <c r="I21" s="143"/>
      <c r="J21" s="139">
        <v>3380</v>
      </c>
      <c r="K21" s="143"/>
    </row>
    <row r="22" spans="1:11" ht="18.75" customHeight="1" x14ac:dyDescent="0.25">
      <c r="A22" s="155" t="s">
        <v>287</v>
      </c>
      <c r="B22" s="156"/>
      <c r="C22" s="157"/>
      <c r="D22" s="139">
        <f t="shared" ref="D22" si="0">SUM(D18:D21)</f>
        <v>19012</v>
      </c>
      <c r="E22" s="140"/>
      <c r="F22" s="139">
        <f t="shared" ref="F22" si="1">SUM(F18:F21)</f>
        <v>23837</v>
      </c>
      <c r="G22" s="140"/>
      <c r="H22" s="139">
        <f t="shared" ref="H22:J22" si="2">SUM(H18:H21)</f>
        <v>26817</v>
      </c>
      <c r="I22" s="140"/>
      <c r="J22" s="139">
        <f t="shared" si="2"/>
        <v>38748</v>
      </c>
      <c r="K22" s="140"/>
    </row>
    <row r="23" spans="1:11" ht="18.75" customHeight="1" x14ac:dyDescent="0.25">
      <c r="A23" s="188" t="s">
        <v>286</v>
      </c>
      <c r="B23" s="189"/>
      <c r="C23" s="190"/>
      <c r="D23" s="265">
        <f>D22+D17</f>
        <v>136171</v>
      </c>
      <c r="E23" s="268"/>
      <c r="F23" s="265">
        <f>F22+F17</f>
        <v>165998</v>
      </c>
      <c r="G23" s="268"/>
      <c r="H23" s="265">
        <f>H22+H17</f>
        <v>228860</v>
      </c>
      <c r="I23" s="266"/>
      <c r="J23" s="265">
        <f>J22+J17</f>
        <v>254327</v>
      </c>
      <c r="K23" s="266"/>
    </row>
    <row r="24" spans="1:11" ht="18.75" customHeight="1" x14ac:dyDescent="0.25">
      <c r="A24" s="155" t="s">
        <v>285</v>
      </c>
      <c r="B24" s="156"/>
      <c r="C24" s="157"/>
      <c r="D24" s="139">
        <v>185893</v>
      </c>
      <c r="E24" s="140"/>
      <c r="F24" s="139">
        <v>194627</v>
      </c>
      <c r="G24" s="140"/>
      <c r="H24" s="139">
        <v>368797</v>
      </c>
      <c r="I24" s="143"/>
      <c r="J24" s="139">
        <v>415449</v>
      </c>
      <c r="K24" s="143"/>
    </row>
    <row r="25" spans="1:11" ht="18.75" customHeight="1" x14ac:dyDescent="0.25">
      <c r="A25" s="155" t="s">
        <v>284</v>
      </c>
      <c r="B25" s="156"/>
      <c r="C25" s="157"/>
      <c r="D25" s="139">
        <v>16003</v>
      </c>
      <c r="E25" s="140"/>
      <c r="F25" s="139">
        <v>18870</v>
      </c>
      <c r="G25" s="140"/>
      <c r="H25" s="139">
        <v>59367</v>
      </c>
      <c r="I25" s="143"/>
      <c r="J25" s="139">
        <v>58386</v>
      </c>
      <c r="K25" s="143"/>
    </row>
    <row r="26" spans="1:11" ht="18.75" customHeight="1" x14ac:dyDescent="0.25">
      <c r="A26" s="188" t="s">
        <v>283</v>
      </c>
      <c r="B26" s="189"/>
      <c r="C26" s="190"/>
      <c r="D26" s="265">
        <f>D24+D25</f>
        <v>201896</v>
      </c>
      <c r="E26" s="268"/>
      <c r="F26" s="265">
        <f>F24+F25</f>
        <v>213497</v>
      </c>
      <c r="G26" s="268"/>
      <c r="H26" s="265">
        <f>H24+H25</f>
        <v>428164</v>
      </c>
      <c r="I26" s="266"/>
      <c r="J26" s="265">
        <f>J24+J25</f>
        <v>473835</v>
      </c>
      <c r="K26" s="266"/>
    </row>
    <row r="27" spans="1:11" ht="18.75" customHeight="1" x14ac:dyDescent="0.25">
      <c r="A27" s="188" t="s">
        <v>374</v>
      </c>
      <c r="B27" s="189"/>
      <c r="C27" s="190"/>
      <c r="D27" s="70"/>
      <c r="E27" s="71"/>
      <c r="F27" s="70"/>
      <c r="G27" s="71"/>
      <c r="H27" s="265">
        <v>127906</v>
      </c>
      <c r="I27" s="266"/>
      <c r="J27" s="265">
        <v>328841</v>
      </c>
      <c r="K27" s="266"/>
    </row>
    <row r="28" spans="1:11" ht="18.75" customHeight="1" x14ac:dyDescent="0.25">
      <c r="A28" s="202" t="s">
        <v>0</v>
      </c>
      <c r="B28" s="203"/>
      <c r="C28" s="204"/>
      <c r="D28" s="162">
        <f>D23+D26</f>
        <v>338067</v>
      </c>
      <c r="E28" s="249"/>
      <c r="F28" s="162">
        <f>F23+F26</f>
        <v>379495</v>
      </c>
      <c r="G28" s="249"/>
      <c r="H28" s="162">
        <f>H23+H26+H27</f>
        <v>784930</v>
      </c>
      <c r="I28" s="163"/>
      <c r="J28" s="162">
        <f>J23+J26+J27</f>
        <v>1057003</v>
      </c>
      <c r="K28" s="163"/>
    </row>
    <row r="30" spans="1:11" s="131" customFormat="1" x14ac:dyDescent="0.25">
      <c r="A30" s="164" t="s">
        <v>439</v>
      </c>
      <c r="B30" s="165"/>
      <c r="C30" s="166"/>
      <c r="D30" s="158">
        <v>2020</v>
      </c>
      <c r="E30" s="170"/>
      <c r="F30" s="158">
        <v>2021</v>
      </c>
      <c r="G30" s="170"/>
      <c r="H30" s="158">
        <v>2022</v>
      </c>
      <c r="I30" s="159"/>
      <c r="J30" s="158">
        <v>2023</v>
      </c>
      <c r="K30" s="159"/>
    </row>
    <row r="31" spans="1:11" s="131" customFormat="1" x14ac:dyDescent="0.25">
      <c r="A31" s="155"/>
      <c r="B31" s="156"/>
      <c r="C31" s="157"/>
      <c r="D31" s="139">
        <v>46380</v>
      </c>
      <c r="E31" s="140"/>
      <c r="F31" s="139">
        <v>38098</v>
      </c>
      <c r="G31" s="140"/>
      <c r="H31" s="139">
        <v>56283</v>
      </c>
      <c r="I31" s="143"/>
      <c r="J31" s="139">
        <v>65181</v>
      </c>
      <c r="K31" s="143"/>
    </row>
    <row r="32" spans="1:11" s="131" customFormat="1" x14ac:dyDescent="0.25"/>
    <row r="33" spans="1:11" ht="20.100000000000001" customHeight="1" x14ac:dyDescent="0.25">
      <c r="A33" s="198" t="s">
        <v>335</v>
      </c>
      <c r="B33" s="228"/>
      <c r="C33" s="199"/>
      <c r="D33" s="158">
        <v>2020</v>
      </c>
      <c r="E33" s="170"/>
      <c r="F33" s="158">
        <v>2021</v>
      </c>
      <c r="G33" s="170"/>
      <c r="H33" s="158">
        <v>2022</v>
      </c>
      <c r="I33" s="159"/>
      <c r="J33" s="158">
        <v>2023</v>
      </c>
      <c r="K33" s="159"/>
    </row>
    <row r="34" spans="1:11" ht="18.75" customHeight="1" x14ac:dyDescent="0.25">
      <c r="A34" s="155" t="s">
        <v>294</v>
      </c>
      <c r="B34" s="156"/>
      <c r="C34" s="157"/>
      <c r="D34" s="139">
        <v>279391</v>
      </c>
      <c r="E34" s="140"/>
      <c r="F34" s="139">
        <v>366979</v>
      </c>
      <c r="G34" s="140"/>
      <c r="H34" s="139">
        <v>485265</v>
      </c>
      <c r="I34" s="143"/>
      <c r="J34" s="139">
        <v>546229</v>
      </c>
      <c r="K34" s="143"/>
    </row>
    <row r="35" spans="1:11" ht="18.75" customHeight="1" x14ac:dyDescent="0.25">
      <c r="A35" s="155" t="s">
        <v>293</v>
      </c>
      <c r="B35" s="156"/>
      <c r="C35" s="157"/>
      <c r="D35" s="139">
        <v>70632</v>
      </c>
      <c r="E35" s="140"/>
      <c r="F35" s="139">
        <v>128800</v>
      </c>
      <c r="G35" s="140"/>
      <c r="H35" s="139">
        <v>120126</v>
      </c>
      <c r="I35" s="143"/>
      <c r="J35" s="139">
        <v>169611</v>
      </c>
      <c r="K35" s="143"/>
    </row>
    <row r="36" spans="1:11" ht="18.75" customHeight="1" x14ac:dyDescent="0.25">
      <c r="A36" s="202" t="s">
        <v>0</v>
      </c>
      <c r="B36" s="203"/>
      <c r="C36" s="204"/>
      <c r="D36" s="162">
        <f t="shared" ref="D36" si="3">SUM(D34:E35)</f>
        <v>350023</v>
      </c>
      <c r="E36" s="249"/>
      <c r="F36" s="162">
        <f t="shared" ref="F36" si="4">SUM(F34:G35)</f>
        <v>495779</v>
      </c>
      <c r="G36" s="249"/>
      <c r="H36" s="162">
        <f t="shared" ref="H36:J36" si="5">SUM(H34:I35)</f>
        <v>605391</v>
      </c>
      <c r="I36" s="163"/>
      <c r="J36" s="162">
        <f t="shared" si="5"/>
        <v>715840</v>
      </c>
      <c r="K36" s="163"/>
    </row>
    <row r="37" spans="1:11" x14ac:dyDescent="0.25">
      <c r="E37" s="10"/>
      <c r="F37" s="10"/>
      <c r="G37" s="10"/>
      <c r="H37" s="10"/>
      <c r="I37" s="10"/>
      <c r="J37" s="10"/>
      <c r="K37" s="10"/>
    </row>
    <row r="38" spans="1:11" ht="20.100000000000001" customHeight="1" x14ac:dyDescent="0.25">
      <c r="A38" s="198" t="s">
        <v>295</v>
      </c>
      <c r="B38" s="228"/>
      <c r="C38" s="199"/>
      <c r="D38" s="158">
        <v>2020</v>
      </c>
      <c r="E38" s="170"/>
      <c r="F38" s="158">
        <v>2021</v>
      </c>
      <c r="G38" s="170"/>
      <c r="H38" s="158">
        <v>2022</v>
      </c>
      <c r="I38" s="159"/>
      <c r="J38" s="158">
        <v>2023</v>
      </c>
      <c r="K38" s="159"/>
    </row>
    <row r="39" spans="1:11" ht="18.75" customHeight="1" x14ac:dyDescent="0.25">
      <c r="A39" s="155" t="s">
        <v>296</v>
      </c>
      <c r="B39" s="156"/>
      <c r="C39" s="157"/>
      <c r="D39" s="139">
        <v>116849</v>
      </c>
      <c r="E39" s="140"/>
      <c r="F39" s="139">
        <v>140087</v>
      </c>
      <c r="G39" s="140"/>
      <c r="H39" s="139">
        <v>180101</v>
      </c>
      <c r="I39" s="143"/>
      <c r="J39" s="139">
        <f>J51+J61+J64</f>
        <v>199022</v>
      </c>
      <c r="K39" s="143"/>
    </row>
    <row r="40" spans="1:11" ht="18.75" customHeight="1" x14ac:dyDescent="0.25">
      <c r="A40" s="155" t="s">
        <v>297</v>
      </c>
      <c r="B40" s="156"/>
      <c r="C40" s="157"/>
      <c r="D40" s="68"/>
      <c r="E40" s="69"/>
      <c r="F40" s="68"/>
      <c r="G40" s="69"/>
      <c r="H40" s="139">
        <v>48736</v>
      </c>
      <c r="I40" s="143"/>
      <c r="J40" s="139">
        <v>120307</v>
      </c>
      <c r="K40" s="143"/>
    </row>
    <row r="41" spans="1:11" ht="18.75" customHeight="1" x14ac:dyDescent="0.25">
      <c r="A41" s="202" t="s">
        <v>0</v>
      </c>
      <c r="B41" s="203"/>
      <c r="C41" s="204"/>
      <c r="D41" s="162">
        <f t="shared" ref="D41" si="6">SUM(D39:E40)</f>
        <v>116849</v>
      </c>
      <c r="E41" s="249"/>
      <c r="F41" s="162">
        <f t="shared" ref="F41" si="7">SUM(F39:G40)</f>
        <v>140087</v>
      </c>
      <c r="G41" s="249"/>
      <c r="H41" s="162">
        <f t="shared" ref="H41:J41" si="8">SUM(H39:I40)</f>
        <v>228837</v>
      </c>
      <c r="I41" s="163"/>
      <c r="J41" s="162">
        <f t="shared" si="8"/>
        <v>319329</v>
      </c>
      <c r="K41" s="163"/>
    </row>
    <row r="43" spans="1:11" ht="20.100000000000001" customHeight="1" x14ac:dyDescent="0.25">
      <c r="A43" s="198" t="s">
        <v>10</v>
      </c>
      <c r="B43" s="228"/>
      <c r="C43" s="228"/>
      <c r="D43" s="228"/>
      <c r="E43" s="199"/>
      <c r="F43" s="158" t="s">
        <v>11</v>
      </c>
      <c r="G43" s="170"/>
      <c r="H43" s="158" t="s">
        <v>12</v>
      </c>
      <c r="I43" s="170"/>
      <c r="J43" s="11">
        <v>2023</v>
      </c>
      <c r="K43" s="12" t="s">
        <v>13</v>
      </c>
    </row>
    <row r="44" spans="1:11" ht="18.75" customHeight="1" x14ac:dyDescent="0.25">
      <c r="A44" s="155" t="s">
        <v>21</v>
      </c>
      <c r="B44" s="156"/>
      <c r="C44" s="156"/>
      <c r="D44" s="156"/>
      <c r="E44" s="157"/>
      <c r="F44" s="146" t="s">
        <v>425</v>
      </c>
      <c r="G44" s="147"/>
      <c r="H44" s="148" t="s">
        <v>349</v>
      </c>
      <c r="I44" s="149"/>
      <c r="J44" s="109">
        <v>4221</v>
      </c>
      <c r="K44" s="107">
        <v>25585</v>
      </c>
    </row>
    <row r="45" spans="1:11" ht="18.75" customHeight="1" x14ac:dyDescent="0.25">
      <c r="A45" s="155" t="s">
        <v>20</v>
      </c>
      <c r="B45" s="156"/>
      <c r="C45" s="156"/>
      <c r="D45" s="156"/>
      <c r="E45" s="157"/>
      <c r="F45" s="146" t="s">
        <v>426</v>
      </c>
      <c r="G45" s="147"/>
      <c r="H45" s="148" t="s">
        <v>346</v>
      </c>
      <c r="I45" s="149"/>
      <c r="J45" s="109">
        <v>4613</v>
      </c>
      <c r="K45" s="107">
        <v>12909</v>
      </c>
    </row>
    <row r="46" spans="1:11" ht="18.75" customHeight="1" x14ac:dyDescent="0.25">
      <c r="A46" s="155" t="s">
        <v>19</v>
      </c>
      <c r="B46" s="156"/>
      <c r="C46" s="156"/>
      <c r="D46" s="156"/>
      <c r="E46" s="157"/>
      <c r="F46" s="146" t="s">
        <v>427</v>
      </c>
      <c r="G46" s="147"/>
      <c r="H46" s="148" t="s">
        <v>345</v>
      </c>
      <c r="I46" s="149"/>
      <c r="J46" s="109">
        <v>8844</v>
      </c>
      <c r="K46" s="107">
        <v>28565</v>
      </c>
    </row>
    <row r="47" spans="1:11" ht="18.75" customHeight="1" x14ac:dyDescent="0.25">
      <c r="A47" s="155" t="s">
        <v>405</v>
      </c>
      <c r="B47" s="156"/>
      <c r="C47" s="156"/>
      <c r="D47" s="156"/>
      <c r="E47" s="157"/>
      <c r="F47" s="146" t="s">
        <v>406</v>
      </c>
      <c r="G47" s="147"/>
      <c r="H47" s="148" t="s">
        <v>345</v>
      </c>
      <c r="I47" s="149"/>
      <c r="J47" s="106">
        <v>22873</v>
      </c>
      <c r="K47" s="107"/>
    </row>
    <row r="48" spans="1:11" ht="18.75" customHeight="1" x14ac:dyDescent="0.25">
      <c r="A48" s="155" t="s">
        <v>409</v>
      </c>
      <c r="B48" s="156"/>
      <c r="C48" s="156"/>
      <c r="D48" s="156"/>
      <c r="E48" s="157"/>
      <c r="F48" s="146" t="s">
        <v>410</v>
      </c>
      <c r="G48" s="147"/>
      <c r="H48" s="148" t="s">
        <v>345</v>
      </c>
      <c r="I48" s="149"/>
      <c r="J48" s="106">
        <v>29305</v>
      </c>
      <c r="K48" s="107"/>
    </row>
    <row r="49" spans="1:11" ht="18.75" customHeight="1" x14ac:dyDescent="0.25">
      <c r="A49" s="155" t="s">
        <v>415</v>
      </c>
      <c r="B49" s="156"/>
      <c r="C49" s="156"/>
      <c r="D49" s="156"/>
      <c r="E49" s="157"/>
      <c r="F49" s="146" t="s">
        <v>416</v>
      </c>
      <c r="G49" s="147"/>
      <c r="H49" s="148" t="s">
        <v>346</v>
      </c>
      <c r="I49" s="149"/>
      <c r="J49" s="109">
        <v>13431</v>
      </c>
      <c r="K49" s="107"/>
    </row>
    <row r="50" spans="1:11" s="108" customFormat="1" ht="18.75" customHeight="1" x14ac:dyDescent="0.25">
      <c r="A50" s="155" t="s">
        <v>417</v>
      </c>
      <c r="B50" s="156"/>
      <c r="C50" s="156"/>
      <c r="D50" s="156"/>
      <c r="E50" s="157"/>
      <c r="F50" s="146" t="s">
        <v>418</v>
      </c>
      <c r="G50" s="147"/>
      <c r="H50" s="148" t="s">
        <v>345</v>
      </c>
      <c r="I50" s="149"/>
      <c r="J50" s="109">
        <v>44315</v>
      </c>
      <c r="K50" s="107"/>
    </row>
    <row r="51" spans="1:11" ht="18.75" customHeight="1" x14ac:dyDescent="0.25">
      <c r="A51" s="260" t="s">
        <v>14</v>
      </c>
      <c r="B51" s="261"/>
      <c r="C51" s="261"/>
      <c r="D51" s="261"/>
      <c r="E51" s="261"/>
      <c r="F51" s="261"/>
      <c r="G51" s="261"/>
      <c r="H51" s="261"/>
      <c r="I51" s="262"/>
      <c r="J51" s="110">
        <f>SUM(J44:J50)</f>
        <v>127602</v>
      </c>
      <c r="K51" s="15"/>
    </row>
    <row r="52" spans="1:11" ht="18.75" customHeight="1" x14ac:dyDescent="0.25">
      <c r="A52" s="155" t="s">
        <v>402</v>
      </c>
      <c r="B52" s="156"/>
      <c r="C52" s="156"/>
      <c r="D52" s="156"/>
      <c r="E52" s="157"/>
      <c r="F52" s="146" t="s">
        <v>433</v>
      </c>
      <c r="G52" s="147"/>
      <c r="H52" s="148" t="s">
        <v>347</v>
      </c>
      <c r="I52" s="149"/>
      <c r="J52" s="106">
        <v>8834</v>
      </c>
      <c r="K52" s="107"/>
    </row>
    <row r="53" spans="1:11" ht="18.75" customHeight="1" x14ac:dyDescent="0.25">
      <c r="A53" s="155" t="s">
        <v>407</v>
      </c>
      <c r="B53" s="156"/>
      <c r="C53" s="156"/>
      <c r="D53" s="156"/>
      <c r="E53" s="157"/>
      <c r="F53" s="146" t="s">
        <v>408</v>
      </c>
      <c r="G53" s="147"/>
      <c r="H53" s="148" t="s">
        <v>347</v>
      </c>
      <c r="I53" s="149"/>
      <c r="J53" s="106">
        <v>4974</v>
      </c>
      <c r="K53" s="107"/>
    </row>
    <row r="54" spans="1:11" ht="18.75" customHeight="1" x14ac:dyDescent="0.25">
      <c r="A54" s="155" t="s">
        <v>411</v>
      </c>
      <c r="B54" s="156"/>
      <c r="C54" s="156"/>
      <c r="D54" s="156"/>
      <c r="E54" s="157"/>
      <c r="F54" s="146" t="s">
        <v>412</v>
      </c>
      <c r="G54" s="147"/>
      <c r="H54" s="148" t="s">
        <v>347</v>
      </c>
      <c r="I54" s="149"/>
      <c r="J54" s="106">
        <v>6566</v>
      </c>
      <c r="K54" s="107"/>
    </row>
    <row r="55" spans="1:11" ht="18.75" customHeight="1" x14ac:dyDescent="0.25">
      <c r="A55" s="155" t="s">
        <v>413</v>
      </c>
      <c r="B55" s="156"/>
      <c r="C55" s="156"/>
      <c r="D55" s="156"/>
      <c r="E55" s="157"/>
      <c r="F55" s="146" t="s">
        <v>414</v>
      </c>
      <c r="G55" s="147"/>
      <c r="H55" s="148" t="s">
        <v>347</v>
      </c>
      <c r="I55" s="149"/>
      <c r="J55" s="106">
        <v>5488</v>
      </c>
      <c r="K55" s="107"/>
    </row>
    <row r="56" spans="1:11" s="108" customFormat="1" ht="18.75" customHeight="1" x14ac:dyDescent="0.25">
      <c r="A56" s="103" t="s">
        <v>419</v>
      </c>
      <c r="B56" s="104"/>
      <c r="C56" s="104"/>
      <c r="D56" s="104"/>
      <c r="E56" s="105"/>
      <c r="F56" s="146" t="s">
        <v>420</v>
      </c>
      <c r="G56" s="147"/>
      <c r="H56" s="148" t="s">
        <v>347</v>
      </c>
      <c r="I56" s="149"/>
      <c r="J56" s="109">
        <v>7308</v>
      </c>
      <c r="K56" s="107"/>
    </row>
    <row r="57" spans="1:11" ht="18.75" customHeight="1" x14ac:dyDescent="0.25">
      <c r="A57" s="155" t="s">
        <v>330</v>
      </c>
      <c r="B57" s="156"/>
      <c r="C57" s="156"/>
      <c r="D57" s="156"/>
      <c r="E57" s="157"/>
      <c r="F57" s="146" t="s">
        <v>428</v>
      </c>
      <c r="G57" s="147"/>
      <c r="H57" s="148" t="s">
        <v>348</v>
      </c>
      <c r="I57" s="149"/>
      <c r="J57" s="106" t="s">
        <v>329</v>
      </c>
      <c r="K57" s="107"/>
    </row>
    <row r="58" spans="1:11" ht="18.75" customHeight="1" x14ac:dyDescent="0.25">
      <c r="A58" s="155" t="s">
        <v>403</v>
      </c>
      <c r="B58" s="156"/>
      <c r="C58" s="156"/>
      <c r="D58" s="156"/>
      <c r="E58" s="157"/>
      <c r="F58" s="146" t="s">
        <v>404</v>
      </c>
      <c r="G58" s="147"/>
      <c r="H58" s="148" t="s">
        <v>348</v>
      </c>
      <c r="I58" s="149"/>
      <c r="J58" s="106" t="s">
        <v>329</v>
      </c>
      <c r="K58" s="107"/>
    </row>
    <row r="59" spans="1:11" s="108" customFormat="1" ht="18.75" customHeight="1" x14ac:dyDescent="0.25">
      <c r="A59" s="103" t="s">
        <v>421</v>
      </c>
      <c r="B59" s="104"/>
      <c r="C59" s="104"/>
      <c r="D59" s="104"/>
      <c r="E59" s="104"/>
      <c r="F59" s="146" t="s">
        <v>422</v>
      </c>
      <c r="G59" s="147"/>
      <c r="H59" s="148" t="s">
        <v>348</v>
      </c>
      <c r="I59" s="149"/>
      <c r="J59" s="106" t="s">
        <v>329</v>
      </c>
      <c r="K59" s="107"/>
    </row>
    <row r="60" spans="1:11" s="108" customFormat="1" ht="18.75" customHeight="1" x14ac:dyDescent="0.25">
      <c r="A60" s="103" t="s">
        <v>430</v>
      </c>
      <c r="B60" s="104"/>
      <c r="C60" s="104"/>
      <c r="D60" s="104"/>
      <c r="E60" s="104"/>
      <c r="F60" s="146" t="s">
        <v>432</v>
      </c>
      <c r="G60" s="147"/>
      <c r="H60" s="148" t="s">
        <v>431</v>
      </c>
      <c r="I60" s="149"/>
      <c r="J60" s="106">
        <v>694</v>
      </c>
      <c r="K60" s="107"/>
    </row>
    <row r="61" spans="1:11" ht="18.75" customHeight="1" x14ac:dyDescent="0.25">
      <c r="A61" s="260" t="s">
        <v>15</v>
      </c>
      <c r="B61" s="261"/>
      <c r="C61" s="261"/>
      <c r="D61" s="261"/>
      <c r="E61" s="261"/>
      <c r="F61" s="261"/>
      <c r="G61" s="261"/>
      <c r="H61" s="261"/>
      <c r="I61" s="262"/>
      <c r="J61" s="110">
        <f>SUM(J52:J60)</f>
        <v>33864</v>
      </c>
      <c r="K61" s="15"/>
    </row>
    <row r="62" spans="1:11" s="108" customFormat="1" ht="18.75" customHeight="1" x14ac:dyDescent="0.25">
      <c r="A62" s="155" t="s">
        <v>16</v>
      </c>
      <c r="B62" s="156"/>
      <c r="C62" s="156"/>
      <c r="D62" s="156"/>
      <c r="E62" s="157"/>
      <c r="F62" s="263" t="s">
        <v>429</v>
      </c>
      <c r="G62" s="264"/>
      <c r="H62" s="148" t="s">
        <v>17</v>
      </c>
      <c r="I62" s="149"/>
      <c r="J62" s="109">
        <v>17245</v>
      </c>
      <c r="K62" s="107">
        <v>81023</v>
      </c>
    </row>
    <row r="63" spans="1:11" ht="18.75" customHeight="1" x14ac:dyDescent="0.25">
      <c r="A63" s="155" t="s">
        <v>423</v>
      </c>
      <c r="B63" s="156"/>
      <c r="C63" s="156"/>
      <c r="D63" s="156"/>
      <c r="E63" s="157"/>
      <c r="F63" s="263" t="s">
        <v>424</v>
      </c>
      <c r="G63" s="264"/>
      <c r="H63" s="148" t="s">
        <v>17</v>
      </c>
      <c r="I63" s="149"/>
      <c r="J63" s="109">
        <v>20311</v>
      </c>
      <c r="K63" s="107"/>
    </row>
    <row r="64" spans="1:11" ht="18.75" customHeight="1" x14ac:dyDescent="0.25">
      <c r="A64" s="260" t="s">
        <v>18</v>
      </c>
      <c r="B64" s="261"/>
      <c r="C64" s="261"/>
      <c r="D64" s="261"/>
      <c r="E64" s="261"/>
      <c r="F64" s="261"/>
      <c r="G64" s="261"/>
      <c r="H64" s="261"/>
      <c r="I64" s="262"/>
      <c r="J64" s="110">
        <f>J63+J62</f>
        <v>37556</v>
      </c>
      <c r="K64" s="15"/>
    </row>
    <row r="66" spans="1:16" ht="20.100000000000001" customHeight="1" x14ac:dyDescent="0.25">
      <c r="A66" s="198" t="s">
        <v>388</v>
      </c>
      <c r="B66" s="228"/>
      <c r="C66" s="199"/>
      <c r="D66" s="205">
        <v>2020</v>
      </c>
      <c r="E66" s="327"/>
      <c r="F66" s="72">
        <v>2021</v>
      </c>
      <c r="G66" s="73"/>
      <c r="H66" s="205">
        <v>2022</v>
      </c>
      <c r="I66" s="207"/>
      <c r="J66" s="205">
        <v>2023</v>
      </c>
      <c r="K66" s="207"/>
    </row>
    <row r="67" spans="1:16" x14ac:dyDescent="0.25">
      <c r="A67" s="155" t="s">
        <v>22</v>
      </c>
      <c r="B67" s="156"/>
      <c r="C67" s="157"/>
      <c r="D67" s="139">
        <v>22</v>
      </c>
      <c r="E67" s="140"/>
      <c r="F67" s="139">
        <v>24</v>
      </c>
      <c r="G67" s="140"/>
      <c r="H67" s="139">
        <v>34</v>
      </c>
      <c r="I67" s="143"/>
      <c r="J67" s="139">
        <v>42</v>
      </c>
      <c r="K67" s="143"/>
    </row>
    <row r="68" spans="1:16" x14ac:dyDescent="0.25">
      <c r="A68" s="155" t="s">
        <v>23</v>
      </c>
      <c r="B68" s="156"/>
      <c r="C68" s="157"/>
      <c r="D68" s="139">
        <v>6</v>
      </c>
      <c r="E68" s="140"/>
      <c r="F68" s="139">
        <v>9</v>
      </c>
      <c r="G68" s="140"/>
      <c r="H68" s="139">
        <v>8</v>
      </c>
      <c r="I68" s="143"/>
      <c r="J68" s="139">
        <v>7</v>
      </c>
      <c r="K68" s="143"/>
    </row>
    <row r="69" spans="1:16" x14ac:dyDescent="0.25">
      <c r="A69" s="155" t="s">
        <v>24</v>
      </c>
      <c r="B69" s="156"/>
      <c r="C69" s="157"/>
      <c r="D69" s="139">
        <v>42</v>
      </c>
      <c r="E69" s="140"/>
      <c r="F69" s="139">
        <v>51</v>
      </c>
      <c r="G69" s="140"/>
      <c r="H69" s="139">
        <v>58</v>
      </c>
      <c r="I69" s="143"/>
      <c r="J69" s="139">
        <v>51</v>
      </c>
      <c r="K69" s="143"/>
    </row>
    <row r="70" spans="1:16" x14ac:dyDescent="0.25">
      <c r="A70" s="155" t="s">
        <v>25</v>
      </c>
      <c r="B70" s="156"/>
      <c r="C70" s="157"/>
      <c r="D70" s="139">
        <v>38</v>
      </c>
      <c r="E70" s="140"/>
      <c r="F70" s="139">
        <v>35</v>
      </c>
      <c r="G70" s="140"/>
      <c r="H70" s="139">
        <v>45</v>
      </c>
      <c r="I70" s="143"/>
      <c r="J70" s="139">
        <v>36</v>
      </c>
      <c r="K70" s="143"/>
    </row>
    <row r="71" spans="1:16" x14ac:dyDescent="0.25">
      <c r="A71" s="202" t="s">
        <v>0</v>
      </c>
      <c r="B71" s="203"/>
      <c r="C71" s="204"/>
      <c r="D71" s="162">
        <f t="shared" ref="D71" si="9">SUM(D67:D70)</f>
        <v>108</v>
      </c>
      <c r="E71" s="249"/>
      <c r="F71" s="162">
        <f t="shared" ref="F71" si="10">SUM(F67:F70)</f>
        <v>119</v>
      </c>
      <c r="G71" s="249"/>
      <c r="H71" s="162">
        <f t="shared" ref="H71:J71" si="11">SUM(H67:H70)</f>
        <v>145</v>
      </c>
      <c r="I71" s="249"/>
      <c r="J71" s="162">
        <f t="shared" si="11"/>
        <v>136</v>
      </c>
      <c r="K71" s="249"/>
    </row>
    <row r="73" spans="1:16" ht="20.100000000000001" customHeight="1" x14ac:dyDescent="0.25">
      <c r="A73" s="198" t="s">
        <v>298</v>
      </c>
      <c r="B73" s="228"/>
      <c r="C73" s="199"/>
      <c r="D73" s="158">
        <v>2020</v>
      </c>
      <c r="E73" s="170"/>
      <c r="F73" s="158">
        <v>2021</v>
      </c>
      <c r="G73" s="170"/>
      <c r="H73" s="158">
        <v>2022</v>
      </c>
      <c r="I73" s="159"/>
      <c r="J73" s="158">
        <v>2023</v>
      </c>
      <c r="K73" s="159"/>
    </row>
    <row r="74" spans="1:16" x14ac:dyDescent="0.25">
      <c r="A74" s="155" t="s">
        <v>299</v>
      </c>
      <c r="B74" s="156"/>
      <c r="C74" s="157"/>
      <c r="D74" s="139">
        <v>9778</v>
      </c>
      <c r="E74" s="140"/>
      <c r="F74" s="139">
        <v>8059</v>
      </c>
      <c r="G74" s="140"/>
      <c r="H74" s="139">
        <v>16935</v>
      </c>
      <c r="I74" s="143"/>
      <c r="J74" s="139">
        <v>15910</v>
      </c>
      <c r="K74" s="143"/>
    </row>
    <row r="75" spans="1:16" x14ac:dyDescent="0.25">
      <c r="A75" s="175" t="s">
        <v>300</v>
      </c>
      <c r="B75" s="176"/>
      <c r="C75" s="177"/>
      <c r="D75" s="172">
        <v>51250</v>
      </c>
      <c r="E75" s="174"/>
      <c r="F75" s="172">
        <v>73746</v>
      </c>
      <c r="G75" s="174"/>
      <c r="H75" s="172">
        <v>90374</v>
      </c>
      <c r="I75" s="173"/>
      <c r="J75" s="172">
        <v>55914</v>
      </c>
      <c r="K75" s="173"/>
    </row>
    <row r="77" spans="1:16" ht="20.100000000000001" customHeight="1" x14ac:dyDescent="0.25">
      <c r="A77" s="198" t="s">
        <v>397</v>
      </c>
      <c r="B77" s="228"/>
      <c r="C77" s="228"/>
      <c r="D77" s="228"/>
      <c r="E77" s="259" t="s">
        <v>9</v>
      </c>
      <c r="F77" s="259"/>
      <c r="G77" s="145"/>
      <c r="H77" s="144" t="s">
        <v>8</v>
      </c>
      <c r="I77" s="259"/>
      <c r="J77" s="259"/>
      <c r="K77" s="16" t="s">
        <v>0</v>
      </c>
      <c r="M77" s="124"/>
      <c r="N77" s="124"/>
      <c r="O77" s="124"/>
    </row>
    <row r="78" spans="1:16" x14ac:dyDescent="0.25">
      <c r="A78" s="188" t="s">
        <v>7</v>
      </c>
      <c r="B78" s="189"/>
      <c r="C78" s="189"/>
      <c r="D78" s="189"/>
      <c r="E78" s="189"/>
      <c r="F78" s="189"/>
      <c r="G78" s="189"/>
      <c r="H78" s="189"/>
      <c r="I78" s="189"/>
      <c r="J78" s="189"/>
      <c r="K78" s="258"/>
      <c r="M78" s="124"/>
      <c r="N78" s="124"/>
      <c r="O78" s="124"/>
    </row>
    <row r="79" spans="1:16" x14ac:dyDescent="0.25">
      <c r="A79" s="232" t="s">
        <v>3</v>
      </c>
      <c r="B79" s="233"/>
      <c r="C79" s="233"/>
      <c r="D79" s="234"/>
      <c r="E79" s="139">
        <f>6656+75</f>
        <v>6731</v>
      </c>
      <c r="F79" s="151"/>
      <c r="G79" s="140"/>
      <c r="H79" s="139">
        <v>2886</v>
      </c>
      <c r="I79" s="151"/>
      <c r="J79" s="140"/>
      <c r="K79" s="13">
        <f>E79+H79</f>
        <v>9617</v>
      </c>
      <c r="M79" s="124"/>
      <c r="N79" s="124"/>
      <c r="O79" s="124"/>
    </row>
    <row r="80" spans="1:16" x14ac:dyDescent="0.25">
      <c r="A80" s="232" t="s">
        <v>5</v>
      </c>
      <c r="B80" s="233"/>
      <c r="C80" s="233"/>
      <c r="D80" s="234"/>
      <c r="E80" s="139">
        <f>1636+9</f>
        <v>1645</v>
      </c>
      <c r="F80" s="151"/>
      <c r="G80" s="140"/>
      <c r="H80" s="139">
        <v>46</v>
      </c>
      <c r="I80" s="151"/>
      <c r="J80" s="140"/>
      <c r="K80" s="13">
        <f t="shared" ref="K80:K82" si="12">E80+H80</f>
        <v>1691</v>
      </c>
      <c r="M80" s="124"/>
      <c r="N80" s="124"/>
      <c r="O80" s="124"/>
      <c r="P80" s="9"/>
    </row>
    <row r="81" spans="1:15" x14ac:dyDescent="0.25">
      <c r="A81" s="232" t="s">
        <v>2</v>
      </c>
      <c r="B81" s="233"/>
      <c r="C81" s="233"/>
      <c r="D81" s="234"/>
      <c r="E81" s="139">
        <f>8221+95</f>
        <v>8316</v>
      </c>
      <c r="F81" s="151"/>
      <c r="G81" s="140"/>
      <c r="H81" s="139">
        <v>14715</v>
      </c>
      <c r="I81" s="151"/>
      <c r="J81" s="140"/>
      <c r="K81" s="13">
        <f t="shared" si="12"/>
        <v>23031</v>
      </c>
      <c r="M81" s="124"/>
      <c r="N81" s="124"/>
      <c r="O81" s="124"/>
    </row>
    <row r="82" spans="1:15" x14ac:dyDescent="0.25">
      <c r="A82" s="155" t="s">
        <v>375</v>
      </c>
      <c r="B82" s="156"/>
      <c r="C82" s="156"/>
      <c r="D82" s="157"/>
      <c r="E82" s="152">
        <f>SUM(E79:G81)</f>
        <v>16692</v>
      </c>
      <c r="F82" s="153"/>
      <c r="G82" s="154"/>
      <c r="H82" s="152">
        <f>SUM(H79:J81)</f>
        <v>17647</v>
      </c>
      <c r="I82" s="153"/>
      <c r="J82" s="154"/>
      <c r="K82" s="15">
        <f t="shared" si="12"/>
        <v>34339</v>
      </c>
      <c r="M82" s="124"/>
      <c r="N82" s="124"/>
      <c r="O82" s="124"/>
    </row>
    <row r="83" spans="1:15" x14ac:dyDescent="0.25">
      <c r="A83" s="188" t="s">
        <v>6</v>
      </c>
      <c r="B83" s="189"/>
      <c r="C83" s="189"/>
      <c r="D83" s="189"/>
      <c r="E83" s="189"/>
      <c r="F83" s="189"/>
      <c r="G83" s="189"/>
      <c r="H83" s="189"/>
      <c r="I83" s="189"/>
      <c r="J83" s="189"/>
      <c r="K83" s="258"/>
      <c r="M83" s="124"/>
      <c r="N83" s="124"/>
      <c r="O83" s="124"/>
    </row>
    <row r="84" spans="1:15" x14ac:dyDescent="0.25">
      <c r="A84" s="232" t="s">
        <v>3</v>
      </c>
      <c r="B84" s="233"/>
      <c r="C84" s="233"/>
      <c r="D84" s="234"/>
      <c r="E84" s="139">
        <f>6629+30</f>
        <v>6659</v>
      </c>
      <c r="F84" s="151"/>
      <c r="G84" s="140"/>
      <c r="H84" s="139">
        <v>2513</v>
      </c>
      <c r="I84" s="151"/>
      <c r="J84" s="140"/>
      <c r="K84" s="13">
        <f t="shared" ref="K84:K88" si="13">E84+H84</f>
        <v>9172</v>
      </c>
      <c r="M84" s="124"/>
      <c r="N84" s="124"/>
      <c r="O84" s="124"/>
    </row>
    <row r="85" spans="1:15" x14ac:dyDescent="0.25">
      <c r="A85" s="232" t="s">
        <v>5</v>
      </c>
      <c r="B85" s="233"/>
      <c r="C85" s="233"/>
      <c r="D85" s="234"/>
      <c r="E85" s="139">
        <f>7422+20</f>
        <v>7442</v>
      </c>
      <c r="F85" s="151"/>
      <c r="G85" s="140"/>
      <c r="H85" s="139">
        <v>7</v>
      </c>
      <c r="I85" s="151"/>
      <c r="J85" s="140"/>
      <c r="K85" s="13">
        <f t="shared" si="13"/>
        <v>7449</v>
      </c>
      <c r="M85" s="124"/>
      <c r="N85" s="124"/>
      <c r="O85" s="124"/>
    </row>
    <row r="86" spans="1:15" x14ac:dyDescent="0.25">
      <c r="A86" s="232" t="s">
        <v>2</v>
      </c>
      <c r="B86" s="233"/>
      <c r="C86" s="233"/>
      <c r="D86" s="234"/>
      <c r="E86" s="139">
        <f>5034+14</f>
        <v>5048</v>
      </c>
      <c r="F86" s="151"/>
      <c r="G86" s="140"/>
      <c r="H86" s="139">
        <v>6343</v>
      </c>
      <c r="I86" s="151"/>
      <c r="J86" s="140"/>
      <c r="K86" s="13">
        <f t="shared" si="13"/>
        <v>11391</v>
      </c>
      <c r="M86" s="124"/>
      <c r="N86" s="124"/>
      <c r="O86" s="124"/>
    </row>
    <row r="87" spans="1:15" x14ac:dyDescent="0.25">
      <c r="A87" s="232" t="s">
        <v>1</v>
      </c>
      <c r="B87" s="233"/>
      <c r="C87" s="233"/>
      <c r="D87" s="234"/>
      <c r="E87" s="139">
        <v>1821</v>
      </c>
      <c r="F87" s="151"/>
      <c r="G87" s="140"/>
      <c r="H87" s="139"/>
      <c r="I87" s="151"/>
      <c r="J87" s="140"/>
      <c r="K87" s="13">
        <f t="shared" si="13"/>
        <v>1821</v>
      </c>
      <c r="M87" s="124"/>
      <c r="N87" s="124"/>
      <c r="O87" s="124"/>
    </row>
    <row r="88" spans="1:15" x14ac:dyDescent="0.25">
      <c r="A88" s="155" t="s">
        <v>376</v>
      </c>
      <c r="B88" s="156"/>
      <c r="C88" s="156"/>
      <c r="D88" s="157"/>
      <c r="E88" s="152">
        <f>SUM(E84:G87)</f>
        <v>20970</v>
      </c>
      <c r="F88" s="153"/>
      <c r="G88" s="154"/>
      <c r="H88" s="152">
        <f>SUM(H84:J87)</f>
        <v>8863</v>
      </c>
      <c r="I88" s="153"/>
      <c r="J88" s="154"/>
      <c r="K88" s="15">
        <f t="shared" si="13"/>
        <v>29833</v>
      </c>
      <c r="M88" s="124"/>
      <c r="N88" s="124"/>
      <c r="O88" s="124"/>
    </row>
    <row r="89" spans="1:15" x14ac:dyDescent="0.25">
      <c r="A89" s="188" t="s">
        <v>378</v>
      </c>
      <c r="B89" s="189"/>
      <c r="C89" s="189"/>
      <c r="D89" s="189"/>
      <c r="E89" s="189"/>
      <c r="F89" s="189"/>
      <c r="G89" s="189"/>
      <c r="H89" s="189"/>
      <c r="I89" s="189"/>
      <c r="J89" s="189"/>
      <c r="K89" s="258"/>
    </row>
    <row r="90" spans="1:15" x14ac:dyDescent="0.25">
      <c r="A90" s="232" t="s">
        <v>4</v>
      </c>
      <c r="B90" s="233"/>
      <c r="C90" s="233"/>
      <c r="D90" s="234"/>
      <c r="E90" s="139">
        <v>993</v>
      </c>
      <c r="F90" s="151"/>
      <c r="G90" s="140"/>
      <c r="H90" s="139"/>
      <c r="I90" s="151"/>
      <c r="J90" s="140"/>
      <c r="K90" s="13">
        <f t="shared" ref="K90:K95" si="14">E90+H90</f>
        <v>993</v>
      </c>
    </row>
    <row r="91" spans="1:15" x14ac:dyDescent="0.25">
      <c r="A91" s="232" t="s">
        <v>3</v>
      </c>
      <c r="B91" s="233"/>
      <c r="C91" s="233"/>
      <c r="D91" s="234"/>
      <c r="E91" s="139">
        <v>1354</v>
      </c>
      <c r="F91" s="151"/>
      <c r="G91" s="140"/>
      <c r="H91" s="139">
        <v>225</v>
      </c>
      <c r="I91" s="151"/>
      <c r="J91" s="140"/>
      <c r="K91" s="13">
        <f t="shared" si="14"/>
        <v>1579</v>
      </c>
    </row>
    <row r="92" spans="1:15" x14ac:dyDescent="0.25">
      <c r="A92" s="232" t="s">
        <v>2</v>
      </c>
      <c r="B92" s="233"/>
      <c r="C92" s="233"/>
      <c r="D92" s="234"/>
      <c r="E92" s="139">
        <v>3539</v>
      </c>
      <c r="F92" s="151"/>
      <c r="G92" s="140"/>
      <c r="H92" s="139">
        <v>663</v>
      </c>
      <c r="I92" s="151"/>
      <c r="J92" s="140"/>
      <c r="K92" s="13">
        <f t="shared" si="14"/>
        <v>4202</v>
      </c>
    </row>
    <row r="93" spans="1:15" x14ac:dyDescent="0.25">
      <c r="A93" s="232" t="s">
        <v>1</v>
      </c>
      <c r="B93" s="233"/>
      <c r="C93" s="233"/>
      <c r="D93" s="234"/>
      <c r="E93" s="139">
        <v>140</v>
      </c>
      <c r="F93" s="151"/>
      <c r="G93" s="140"/>
      <c r="H93" s="139"/>
      <c r="I93" s="151"/>
      <c r="J93" s="140"/>
      <c r="K93" s="13">
        <f t="shared" si="14"/>
        <v>140</v>
      </c>
    </row>
    <row r="94" spans="1:15" x14ac:dyDescent="0.25">
      <c r="A94" s="155" t="s">
        <v>377</v>
      </c>
      <c r="B94" s="156"/>
      <c r="C94" s="156"/>
      <c r="D94" s="157"/>
      <c r="E94" s="152">
        <f>SUM(E90:G93)</f>
        <v>6026</v>
      </c>
      <c r="F94" s="153"/>
      <c r="G94" s="154"/>
      <c r="H94" s="152">
        <f>SUM(H90:J93)</f>
        <v>888</v>
      </c>
      <c r="I94" s="153"/>
      <c r="J94" s="154"/>
      <c r="K94" s="15">
        <f t="shared" si="14"/>
        <v>6914</v>
      </c>
    </row>
    <row r="95" spans="1:15" x14ac:dyDescent="0.25">
      <c r="A95" s="202" t="s">
        <v>0</v>
      </c>
      <c r="B95" s="203"/>
      <c r="C95" s="203"/>
      <c r="D95" s="204"/>
      <c r="E95" s="162">
        <f>E82+E88+E94</f>
        <v>43688</v>
      </c>
      <c r="F95" s="257"/>
      <c r="G95" s="249"/>
      <c r="H95" s="162">
        <f>H82+H88+H94</f>
        <v>27398</v>
      </c>
      <c r="I95" s="257"/>
      <c r="J95" s="249"/>
      <c r="K95" s="66">
        <f t="shared" si="14"/>
        <v>71086</v>
      </c>
    </row>
    <row r="97" spans="1:11" ht="20.100000000000001" customHeight="1" x14ac:dyDescent="0.25">
      <c r="A97" s="198" t="s">
        <v>336</v>
      </c>
      <c r="B97" s="228"/>
      <c r="C97" s="199"/>
      <c r="D97" s="158">
        <v>2020</v>
      </c>
      <c r="E97" s="170"/>
      <c r="F97" s="158">
        <v>2021</v>
      </c>
      <c r="G97" s="170"/>
      <c r="H97" s="158">
        <v>2022</v>
      </c>
      <c r="I97" s="159"/>
      <c r="J97" s="158">
        <v>2023</v>
      </c>
      <c r="K97" s="159"/>
    </row>
    <row r="98" spans="1:11" ht="18.75" customHeight="1" x14ac:dyDescent="0.25">
      <c r="A98" s="155" t="s">
        <v>303</v>
      </c>
      <c r="B98" s="156"/>
      <c r="C98" s="157"/>
      <c r="D98" s="139">
        <v>3218009</v>
      </c>
      <c r="E98" s="140"/>
      <c r="F98" s="139">
        <v>3126170</v>
      </c>
      <c r="G98" s="140"/>
      <c r="H98" s="139">
        <v>3710210</v>
      </c>
      <c r="I98" s="143"/>
      <c r="J98" s="139">
        <v>4445405</v>
      </c>
      <c r="K98" s="143"/>
    </row>
    <row r="99" spans="1:11" ht="18.75" customHeight="1" x14ac:dyDescent="0.25">
      <c r="A99" s="155" t="s">
        <v>301</v>
      </c>
      <c r="B99" s="156"/>
      <c r="C99" s="157"/>
      <c r="D99" s="139">
        <v>19011916</v>
      </c>
      <c r="E99" s="140"/>
      <c r="F99" s="139">
        <v>18561525</v>
      </c>
      <c r="G99" s="140"/>
      <c r="H99" s="139">
        <v>18350000</v>
      </c>
      <c r="I99" s="143"/>
      <c r="J99" s="139">
        <v>19689439</v>
      </c>
      <c r="K99" s="143"/>
    </row>
    <row r="100" spans="1:11" ht="18.75" customHeight="1" x14ac:dyDescent="0.25">
      <c r="A100" s="155" t="s">
        <v>306</v>
      </c>
      <c r="B100" s="156"/>
      <c r="C100" s="157"/>
      <c r="D100" s="139">
        <v>7660022</v>
      </c>
      <c r="E100" s="140"/>
      <c r="F100" s="139">
        <v>7400744</v>
      </c>
      <c r="G100" s="140"/>
      <c r="H100" s="139">
        <v>4689824</v>
      </c>
      <c r="I100" s="143"/>
      <c r="J100" s="139">
        <v>3892077</v>
      </c>
      <c r="K100" s="143"/>
    </row>
    <row r="101" spans="1:11" ht="18.75" customHeight="1" x14ac:dyDescent="0.25">
      <c r="A101" s="155" t="s">
        <v>310</v>
      </c>
      <c r="B101" s="156"/>
      <c r="C101" s="157"/>
      <c r="D101" s="139">
        <v>5501292</v>
      </c>
      <c r="E101" s="140"/>
      <c r="F101" s="139">
        <v>4915249</v>
      </c>
      <c r="G101" s="140"/>
      <c r="H101" s="139">
        <v>4129935</v>
      </c>
      <c r="I101" s="143"/>
      <c r="J101" s="139">
        <v>3770741</v>
      </c>
      <c r="K101" s="143"/>
    </row>
    <row r="102" spans="1:11" ht="18.75" customHeight="1" x14ac:dyDescent="0.25">
      <c r="A102" s="155" t="s">
        <v>308</v>
      </c>
      <c r="B102" s="156"/>
      <c r="C102" s="157"/>
      <c r="D102" s="139">
        <v>202425</v>
      </c>
      <c r="E102" s="140"/>
      <c r="F102" s="139">
        <v>264437</v>
      </c>
      <c r="G102" s="140"/>
      <c r="H102" s="139">
        <v>232526</v>
      </c>
      <c r="I102" s="143"/>
      <c r="J102" s="139">
        <v>231191</v>
      </c>
      <c r="K102" s="143"/>
    </row>
    <row r="103" spans="1:11" ht="18.75" customHeight="1" x14ac:dyDescent="0.25">
      <c r="A103" s="155" t="s">
        <v>309</v>
      </c>
      <c r="B103" s="156"/>
      <c r="C103" s="157"/>
      <c r="D103" s="139">
        <v>281119</v>
      </c>
      <c r="E103" s="140"/>
      <c r="F103" s="139">
        <v>235718</v>
      </c>
      <c r="G103" s="140"/>
      <c r="H103" s="139">
        <v>217305</v>
      </c>
      <c r="I103" s="143"/>
      <c r="J103" s="139">
        <v>204633</v>
      </c>
      <c r="K103" s="143"/>
    </row>
    <row r="104" spans="1:11" ht="18.75" customHeight="1" x14ac:dyDescent="0.25">
      <c r="A104" s="155" t="s">
        <v>305</v>
      </c>
      <c r="B104" s="156"/>
      <c r="C104" s="157"/>
      <c r="D104" s="358">
        <v>7941656</v>
      </c>
      <c r="E104" s="359"/>
      <c r="F104" s="139">
        <v>5562739</v>
      </c>
      <c r="G104" s="140"/>
      <c r="H104" s="139">
        <v>4980549</v>
      </c>
      <c r="I104" s="143"/>
      <c r="J104" s="139">
        <v>3137744</v>
      </c>
      <c r="K104" s="143"/>
    </row>
    <row r="105" spans="1:11" ht="18.75" customHeight="1" x14ac:dyDescent="0.25">
      <c r="A105" s="155" t="s">
        <v>304</v>
      </c>
      <c r="B105" s="156"/>
      <c r="C105" s="157"/>
      <c r="D105" s="139">
        <v>5006944</v>
      </c>
      <c r="E105" s="140"/>
      <c r="F105" s="139">
        <v>4448898</v>
      </c>
      <c r="G105" s="140"/>
      <c r="H105" s="139">
        <v>13608326</v>
      </c>
      <c r="I105" s="143"/>
      <c r="J105" s="139">
        <v>4290051</v>
      </c>
      <c r="K105" s="143"/>
    </row>
    <row r="106" spans="1:11" ht="18.75" customHeight="1" x14ac:dyDescent="0.25">
      <c r="A106" s="155" t="s">
        <v>307</v>
      </c>
      <c r="B106" s="156"/>
      <c r="C106" s="157"/>
      <c r="D106" s="139">
        <v>465223</v>
      </c>
      <c r="E106" s="140"/>
      <c r="F106" s="139">
        <v>545952</v>
      </c>
      <c r="G106" s="140"/>
      <c r="H106" s="139">
        <v>576015</v>
      </c>
      <c r="I106" s="143"/>
      <c r="J106" s="139">
        <v>693325</v>
      </c>
      <c r="K106" s="143"/>
    </row>
    <row r="107" spans="1:11" ht="18.75" customHeight="1" x14ac:dyDescent="0.25">
      <c r="A107" s="155" t="s">
        <v>311</v>
      </c>
      <c r="B107" s="156"/>
      <c r="C107" s="157"/>
      <c r="D107" s="139">
        <v>413332</v>
      </c>
      <c r="E107" s="140"/>
      <c r="F107" s="139">
        <v>361883</v>
      </c>
      <c r="G107" s="140"/>
      <c r="H107" s="139">
        <v>451364</v>
      </c>
      <c r="I107" s="143"/>
      <c r="J107" s="139">
        <v>490267</v>
      </c>
      <c r="K107" s="143"/>
    </row>
    <row r="108" spans="1:11" ht="18.75" customHeight="1" x14ac:dyDescent="0.25">
      <c r="A108" s="155" t="s">
        <v>312</v>
      </c>
      <c r="B108" s="156"/>
      <c r="C108" s="156"/>
      <c r="D108" s="156"/>
      <c r="E108" s="156"/>
      <c r="F108" s="156"/>
      <c r="G108" s="156"/>
      <c r="H108" s="156"/>
      <c r="I108" s="156"/>
      <c r="J108" s="156"/>
      <c r="K108" s="354"/>
    </row>
    <row r="109" spans="1:11" ht="18.75" customHeight="1" x14ac:dyDescent="0.25">
      <c r="A109" s="202" t="s">
        <v>302</v>
      </c>
      <c r="B109" s="203"/>
      <c r="C109" s="204"/>
      <c r="D109" s="162">
        <v>47449243</v>
      </c>
      <c r="E109" s="249"/>
      <c r="F109" s="162">
        <v>44607099</v>
      </c>
      <c r="G109" s="249"/>
      <c r="H109" s="162">
        <v>52344122</v>
      </c>
      <c r="I109" s="163"/>
      <c r="J109" s="162">
        <v>42412463</v>
      </c>
      <c r="K109" s="163"/>
    </row>
    <row r="110" spans="1:11" ht="33.75" customHeight="1" x14ac:dyDescent="0.25">
      <c r="A110" s="195" t="s">
        <v>363</v>
      </c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</row>
    <row r="112" spans="1:11" ht="20.100000000000001" customHeight="1" x14ac:dyDescent="0.25">
      <c r="A112" s="198" t="s">
        <v>340</v>
      </c>
      <c r="B112" s="228"/>
      <c r="C112" s="199"/>
      <c r="D112" s="144">
        <v>2020</v>
      </c>
      <c r="E112" s="145"/>
      <c r="F112" s="144">
        <v>2021</v>
      </c>
      <c r="G112" s="369"/>
      <c r="H112" s="144">
        <v>2022</v>
      </c>
      <c r="I112" s="150"/>
      <c r="J112" s="144">
        <v>2023</v>
      </c>
      <c r="K112" s="150"/>
    </row>
    <row r="113" spans="1:11" x14ac:dyDescent="0.25">
      <c r="A113" s="155" t="s">
        <v>197</v>
      </c>
      <c r="B113" s="156"/>
      <c r="C113" s="157"/>
      <c r="D113" s="139">
        <v>17954940</v>
      </c>
      <c r="E113" s="140"/>
      <c r="F113" s="139">
        <v>17403977</v>
      </c>
      <c r="G113" s="140"/>
      <c r="H113" s="139">
        <v>17127441</v>
      </c>
      <c r="I113" s="143"/>
      <c r="J113" s="139">
        <v>18319852</v>
      </c>
      <c r="K113" s="143"/>
    </row>
    <row r="114" spans="1:11" x14ac:dyDescent="0.25">
      <c r="A114" s="155" t="s">
        <v>196</v>
      </c>
      <c r="B114" s="156"/>
      <c r="C114" s="157"/>
      <c r="D114" s="139">
        <v>506280</v>
      </c>
      <c r="E114" s="140"/>
      <c r="F114" s="139">
        <v>526263</v>
      </c>
      <c r="G114" s="140"/>
      <c r="H114" s="139">
        <v>474375</v>
      </c>
      <c r="I114" s="143"/>
      <c r="J114" s="139">
        <v>500528</v>
      </c>
      <c r="K114" s="143"/>
    </row>
    <row r="115" spans="1:11" x14ac:dyDescent="0.25">
      <c r="A115" s="155" t="s">
        <v>195</v>
      </c>
      <c r="B115" s="156"/>
      <c r="C115" s="157"/>
      <c r="D115" s="139">
        <v>254764</v>
      </c>
      <c r="E115" s="140"/>
      <c r="F115" s="139">
        <v>202891</v>
      </c>
      <c r="G115" s="140"/>
      <c r="H115" s="139">
        <v>171830</v>
      </c>
      <c r="I115" s="143"/>
      <c r="J115" s="139">
        <v>144277</v>
      </c>
      <c r="K115" s="143"/>
    </row>
    <row r="116" spans="1:11" x14ac:dyDescent="0.25">
      <c r="A116" s="155" t="s">
        <v>194</v>
      </c>
      <c r="B116" s="156"/>
      <c r="C116" s="157"/>
      <c r="D116" s="139">
        <v>33112</v>
      </c>
      <c r="E116" s="140"/>
      <c r="F116" s="139">
        <v>43177</v>
      </c>
      <c r="G116" s="140"/>
      <c r="H116" s="139">
        <v>53520</v>
      </c>
      <c r="I116" s="143"/>
      <c r="J116" s="139">
        <v>61965</v>
      </c>
      <c r="K116" s="143"/>
    </row>
    <row r="117" spans="1:11" x14ac:dyDescent="0.25">
      <c r="A117" s="155" t="s">
        <v>193</v>
      </c>
      <c r="B117" s="156"/>
      <c r="C117" s="157"/>
      <c r="D117" s="139">
        <v>10011</v>
      </c>
      <c r="E117" s="140"/>
      <c r="F117" s="139">
        <v>6093</v>
      </c>
      <c r="G117" s="140"/>
      <c r="H117" s="139">
        <v>5457</v>
      </c>
      <c r="I117" s="143"/>
      <c r="J117" s="139">
        <v>4110</v>
      </c>
      <c r="K117" s="143"/>
    </row>
    <row r="118" spans="1:11" x14ac:dyDescent="0.25">
      <c r="A118" s="155" t="s">
        <v>192</v>
      </c>
      <c r="B118" s="156"/>
      <c r="C118" s="157"/>
      <c r="D118" s="139">
        <v>25880</v>
      </c>
      <c r="E118" s="140"/>
      <c r="F118" s="139">
        <v>21295</v>
      </c>
      <c r="G118" s="140"/>
      <c r="H118" s="139">
        <v>5981</v>
      </c>
      <c r="I118" s="143"/>
      <c r="J118" s="141"/>
      <c r="K118" s="142"/>
    </row>
    <row r="119" spans="1:11" s="117" customFormat="1" x14ac:dyDescent="0.25">
      <c r="A119" s="111" t="s">
        <v>435</v>
      </c>
      <c r="B119" s="112"/>
      <c r="C119" s="113"/>
      <c r="D119" s="141"/>
      <c r="E119" s="142"/>
      <c r="F119" s="141"/>
      <c r="G119" s="142"/>
      <c r="H119" s="141"/>
      <c r="I119" s="142"/>
      <c r="J119" s="139">
        <v>486</v>
      </c>
      <c r="K119" s="143"/>
    </row>
    <row r="120" spans="1:11" x14ac:dyDescent="0.25">
      <c r="A120" s="155" t="s">
        <v>191</v>
      </c>
      <c r="B120" s="156"/>
      <c r="C120" s="157"/>
      <c r="D120" s="139">
        <v>37677</v>
      </c>
      <c r="E120" s="140"/>
      <c r="F120" s="139">
        <v>37620</v>
      </c>
      <c r="G120" s="140"/>
      <c r="H120" s="139">
        <v>53159</v>
      </c>
      <c r="I120" s="143"/>
      <c r="J120" s="139">
        <v>55347</v>
      </c>
      <c r="K120" s="143"/>
    </row>
    <row r="121" spans="1:11" ht="18" customHeight="1" x14ac:dyDescent="0.25">
      <c r="A121" s="155" t="s">
        <v>190</v>
      </c>
      <c r="B121" s="156"/>
      <c r="C121" s="157"/>
      <c r="D121" s="139">
        <v>4420</v>
      </c>
      <c r="E121" s="140"/>
      <c r="F121" s="139">
        <v>2076</v>
      </c>
      <c r="G121" s="140"/>
      <c r="H121" s="141"/>
      <c r="I121" s="142"/>
      <c r="J121" s="141"/>
      <c r="K121" s="142"/>
    </row>
    <row r="122" spans="1:11" x14ac:dyDescent="0.25">
      <c r="A122" s="155" t="s">
        <v>189</v>
      </c>
      <c r="B122" s="156"/>
      <c r="C122" s="157"/>
      <c r="D122" s="139">
        <v>7559</v>
      </c>
      <c r="E122" s="140"/>
      <c r="F122" s="139">
        <v>12850</v>
      </c>
      <c r="G122" s="140"/>
      <c r="H122" s="139">
        <v>12256</v>
      </c>
      <c r="I122" s="143"/>
      <c r="J122" s="139">
        <v>34538</v>
      </c>
      <c r="K122" s="143"/>
    </row>
    <row r="123" spans="1:11" x14ac:dyDescent="0.25">
      <c r="A123" s="155" t="s">
        <v>188</v>
      </c>
      <c r="B123" s="156"/>
      <c r="C123" s="157"/>
      <c r="D123" s="139">
        <v>28116</v>
      </c>
      <c r="E123" s="140"/>
      <c r="F123" s="139">
        <v>17618</v>
      </c>
      <c r="G123" s="140"/>
      <c r="H123" s="139">
        <v>24844</v>
      </c>
      <c r="I123" s="143"/>
      <c r="J123" s="139">
        <v>36183</v>
      </c>
      <c r="K123" s="143"/>
    </row>
    <row r="124" spans="1:11" x14ac:dyDescent="0.25">
      <c r="A124" s="155" t="s">
        <v>187</v>
      </c>
      <c r="B124" s="156"/>
      <c r="C124" s="157"/>
      <c r="D124" s="139">
        <v>21059</v>
      </c>
      <c r="E124" s="140"/>
      <c r="F124" s="139">
        <v>21906</v>
      </c>
      <c r="G124" s="140"/>
      <c r="H124" s="139">
        <v>37633</v>
      </c>
      <c r="I124" s="143"/>
      <c r="J124" s="139">
        <v>51876</v>
      </c>
      <c r="K124" s="143"/>
    </row>
    <row r="125" spans="1:11" x14ac:dyDescent="0.25">
      <c r="A125" s="155" t="s">
        <v>186</v>
      </c>
      <c r="B125" s="156"/>
      <c r="C125" s="157"/>
      <c r="D125" s="139">
        <v>31609</v>
      </c>
      <c r="E125" s="140"/>
      <c r="F125" s="139">
        <v>27845</v>
      </c>
      <c r="G125" s="140"/>
      <c r="H125" s="139">
        <v>28564</v>
      </c>
      <c r="I125" s="143"/>
      <c r="J125" s="139">
        <v>31141</v>
      </c>
      <c r="K125" s="143"/>
    </row>
    <row r="126" spans="1:11" x14ac:dyDescent="0.25">
      <c r="A126" s="155" t="s">
        <v>185</v>
      </c>
      <c r="B126" s="156"/>
      <c r="C126" s="157"/>
      <c r="D126" s="139">
        <v>8303</v>
      </c>
      <c r="E126" s="140"/>
      <c r="F126" s="139">
        <v>8570</v>
      </c>
      <c r="G126" s="140"/>
      <c r="H126" s="139">
        <v>22990</v>
      </c>
      <c r="I126" s="143"/>
      <c r="J126" s="139">
        <v>27242</v>
      </c>
      <c r="K126" s="143"/>
    </row>
    <row r="127" spans="1:11" x14ac:dyDescent="0.25">
      <c r="A127" s="155" t="s">
        <v>184</v>
      </c>
      <c r="B127" s="156"/>
      <c r="C127" s="157"/>
      <c r="D127" s="139">
        <v>50841</v>
      </c>
      <c r="E127" s="140"/>
      <c r="F127" s="139">
        <v>45879</v>
      </c>
      <c r="G127" s="140"/>
      <c r="H127" s="139">
        <v>60264</v>
      </c>
      <c r="I127" s="143"/>
      <c r="J127" s="139">
        <v>57066</v>
      </c>
      <c r="K127" s="143"/>
    </row>
    <row r="128" spans="1:11" x14ac:dyDescent="0.25">
      <c r="A128" s="155" t="s">
        <v>183</v>
      </c>
      <c r="B128" s="156"/>
      <c r="C128" s="157"/>
      <c r="D128" s="139">
        <v>37345</v>
      </c>
      <c r="E128" s="140"/>
      <c r="F128" s="139">
        <v>34487</v>
      </c>
      <c r="G128" s="140"/>
      <c r="H128" s="139">
        <v>37848</v>
      </c>
      <c r="I128" s="143"/>
      <c r="J128" s="139">
        <v>72287</v>
      </c>
      <c r="K128" s="143"/>
    </row>
    <row r="129" spans="1:12" x14ac:dyDescent="0.25">
      <c r="A129" s="155" t="s">
        <v>182</v>
      </c>
      <c r="B129" s="156"/>
      <c r="C129" s="157"/>
      <c r="D129" s="116"/>
      <c r="E129" s="75"/>
      <c r="F129" s="139">
        <v>44991</v>
      </c>
      <c r="G129" s="140"/>
      <c r="H129" s="139">
        <v>34821</v>
      </c>
      <c r="I129" s="143"/>
      <c r="J129" s="139">
        <v>46527</v>
      </c>
      <c r="K129" s="143"/>
    </row>
    <row r="130" spans="1:12" x14ac:dyDescent="0.25">
      <c r="A130" s="155" t="s">
        <v>181</v>
      </c>
      <c r="B130" s="156"/>
      <c r="C130" s="157"/>
      <c r="D130" s="116"/>
      <c r="E130" s="75"/>
      <c r="F130" s="139">
        <v>59003</v>
      </c>
      <c r="G130" s="140"/>
      <c r="H130" s="139">
        <v>30926</v>
      </c>
      <c r="I130" s="143"/>
      <c r="J130" s="139">
        <v>34881</v>
      </c>
      <c r="K130" s="143"/>
    </row>
    <row r="131" spans="1:12" x14ac:dyDescent="0.25">
      <c r="A131" s="155" t="s">
        <v>180</v>
      </c>
      <c r="B131" s="156"/>
      <c r="C131" s="157"/>
      <c r="D131" s="116"/>
      <c r="E131" s="75"/>
      <c r="F131" s="139">
        <v>7195</v>
      </c>
      <c r="G131" s="140"/>
      <c r="H131" s="139">
        <v>9982</v>
      </c>
      <c r="I131" s="143"/>
      <c r="J131" s="139">
        <v>16395</v>
      </c>
      <c r="K131" s="143"/>
    </row>
    <row r="132" spans="1:12" x14ac:dyDescent="0.25">
      <c r="A132" s="155" t="s">
        <v>179</v>
      </c>
      <c r="B132" s="156"/>
      <c r="C132" s="157"/>
      <c r="D132" s="116"/>
      <c r="E132" s="75"/>
      <c r="F132" s="139">
        <v>27280</v>
      </c>
      <c r="G132" s="140"/>
      <c r="H132" s="139">
        <v>52817</v>
      </c>
      <c r="I132" s="143"/>
      <c r="J132" s="139">
        <v>60119</v>
      </c>
      <c r="K132" s="143"/>
    </row>
    <row r="133" spans="1:12" x14ac:dyDescent="0.25">
      <c r="A133" s="155" t="s">
        <v>178</v>
      </c>
      <c r="B133" s="156"/>
      <c r="C133" s="157"/>
      <c r="D133" s="116"/>
      <c r="E133" s="75"/>
      <c r="F133" s="139">
        <v>10509</v>
      </c>
      <c r="G133" s="140"/>
      <c r="H133" s="139">
        <v>27714</v>
      </c>
      <c r="I133" s="143"/>
      <c r="J133" s="139">
        <v>38162</v>
      </c>
      <c r="K133" s="143"/>
    </row>
    <row r="134" spans="1:12" x14ac:dyDescent="0.25">
      <c r="A134" s="155" t="s">
        <v>177</v>
      </c>
      <c r="B134" s="156"/>
      <c r="C134" s="157"/>
      <c r="D134" s="116"/>
      <c r="E134" s="75"/>
      <c r="F134" s="116"/>
      <c r="G134" s="75"/>
      <c r="H134" s="139">
        <v>65983</v>
      </c>
      <c r="I134" s="143"/>
      <c r="J134" s="139">
        <v>62607</v>
      </c>
      <c r="K134" s="143"/>
    </row>
    <row r="135" spans="1:12" x14ac:dyDescent="0.25">
      <c r="A135" s="155" t="s">
        <v>176</v>
      </c>
      <c r="B135" s="156"/>
      <c r="C135" s="157"/>
      <c r="D135" s="74"/>
      <c r="E135" s="75"/>
      <c r="F135" s="116"/>
      <c r="G135" s="75"/>
      <c r="H135" s="139">
        <v>11595</v>
      </c>
      <c r="I135" s="143"/>
      <c r="J135" s="139">
        <v>19546</v>
      </c>
      <c r="K135" s="143"/>
    </row>
    <row r="136" spans="1:12" s="117" customFormat="1" x14ac:dyDescent="0.25">
      <c r="A136" s="114" t="s">
        <v>434</v>
      </c>
      <c r="B136" s="118"/>
      <c r="C136" s="115"/>
      <c r="D136" s="119"/>
      <c r="E136" s="120"/>
      <c r="F136" s="116"/>
      <c r="G136" s="75"/>
      <c r="H136" s="141"/>
      <c r="I136" s="142"/>
      <c r="J136" s="121"/>
      <c r="K136" s="122">
        <v>14304</v>
      </c>
    </row>
    <row r="137" spans="1:12" x14ac:dyDescent="0.25">
      <c r="A137" s="202" t="s">
        <v>175</v>
      </c>
      <c r="B137" s="203"/>
      <c r="C137" s="204"/>
      <c r="D137" s="162">
        <f t="shared" ref="D137" si="15">SUM(D113:D133)</f>
        <v>19011916</v>
      </c>
      <c r="E137" s="249"/>
      <c r="F137" s="162">
        <f t="shared" ref="F137" si="16">SUM(F113:F133)</f>
        <v>18561525</v>
      </c>
      <c r="G137" s="249"/>
      <c r="H137" s="162">
        <f>SUM(H113:H135)</f>
        <v>18350000</v>
      </c>
      <c r="I137" s="163"/>
      <c r="J137" s="162">
        <f>SUM(J113:K136)</f>
        <v>19689439</v>
      </c>
      <c r="K137" s="163"/>
      <c r="L137" s="7"/>
    </row>
    <row r="139" spans="1:12" ht="20.100000000000001" customHeight="1" x14ac:dyDescent="0.25">
      <c r="A139" s="198" t="s">
        <v>337</v>
      </c>
      <c r="B139" s="228"/>
      <c r="C139" s="199"/>
      <c r="D139" s="144">
        <v>2020</v>
      </c>
      <c r="E139" s="145"/>
      <c r="F139" s="144">
        <v>2021</v>
      </c>
      <c r="G139" s="145"/>
      <c r="H139" s="144">
        <v>2022</v>
      </c>
      <c r="I139" s="150"/>
      <c r="J139" s="144">
        <v>2023</v>
      </c>
      <c r="K139" s="150"/>
    </row>
    <row r="140" spans="1:12" x14ac:dyDescent="0.25">
      <c r="A140" s="155" t="s">
        <v>338</v>
      </c>
      <c r="B140" s="156"/>
      <c r="C140" s="157"/>
      <c r="D140" s="139">
        <v>32333862</v>
      </c>
      <c r="E140" s="140"/>
      <c r="F140" s="139">
        <v>29147327</v>
      </c>
      <c r="G140" s="140"/>
      <c r="H140" s="139">
        <v>28758524</v>
      </c>
      <c r="I140" s="143"/>
      <c r="J140" s="139">
        <v>30847568</v>
      </c>
      <c r="K140" s="143"/>
    </row>
    <row r="141" spans="1:12" x14ac:dyDescent="0.25">
      <c r="A141" s="175" t="s">
        <v>292</v>
      </c>
      <c r="B141" s="176"/>
      <c r="C141" s="177"/>
      <c r="D141" s="172">
        <v>75191</v>
      </c>
      <c r="E141" s="174"/>
      <c r="F141" s="172">
        <v>100112</v>
      </c>
      <c r="G141" s="174"/>
      <c r="H141" s="172">
        <v>125860</v>
      </c>
      <c r="I141" s="173"/>
      <c r="J141" s="172">
        <v>187465</v>
      </c>
      <c r="K141" s="173"/>
    </row>
    <row r="143" spans="1:12" ht="20.100000000000001" customHeight="1" x14ac:dyDescent="0.25">
      <c r="A143" s="198" t="s">
        <v>352</v>
      </c>
      <c r="B143" s="228"/>
      <c r="C143" s="199"/>
      <c r="D143" s="144">
        <v>2020</v>
      </c>
      <c r="E143" s="145"/>
      <c r="F143" s="144">
        <v>2021</v>
      </c>
      <c r="G143" s="145"/>
      <c r="H143" s="144">
        <v>2022</v>
      </c>
      <c r="I143" s="150"/>
      <c r="J143" s="144">
        <v>2023</v>
      </c>
      <c r="K143" s="150"/>
    </row>
    <row r="144" spans="1:12" ht="39" customHeight="1" x14ac:dyDescent="0.25">
      <c r="A144" s="229" t="s">
        <v>319</v>
      </c>
      <c r="B144" s="230"/>
      <c r="C144" s="231"/>
      <c r="D144" s="139">
        <v>7250382</v>
      </c>
      <c r="E144" s="140"/>
      <c r="F144" s="139">
        <v>8204183</v>
      </c>
      <c r="G144" s="140"/>
      <c r="H144" s="139">
        <f>H145+H146</f>
        <v>8768668</v>
      </c>
      <c r="I144" s="143"/>
      <c r="J144" s="139">
        <v>9547482</v>
      </c>
      <c r="K144" s="143"/>
    </row>
    <row r="145" spans="1:14" x14ac:dyDescent="0.25">
      <c r="A145" s="232" t="s">
        <v>320</v>
      </c>
      <c r="B145" s="233"/>
      <c r="C145" s="234"/>
      <c r="D145" s="139">
        <v>6648325</v>
      </c>
      <c r="E145" s="140"/>
      <c r="F145" s="139">
        <v>7209624</v>
      </c>
      <c r="G145" s="140"/>
      <c r="H145" s="139">
        <v>7420130</v>
      </c>
      <c r="I145" s="143"/>
      <c r="J145" s="139">
        <v>7696354</v>
      </c>
      <c r="K145" s="143"/>
      <c r="L145" s="7"/>
    </row>
    <row r="146" spans="1:14" x14ac:dyDescent="0.25">
      <c r="A146" s="232" t="s">
        <v>321</v>
      </c>
      <c r="B146" s="233"/>
      <c r="C146" s="234"/>
      <c r="D146" s="139">
        <v>602057</v>
      </c>
      <c r="E146" s="140"/>
      <c r="F146" s="139">
        <v>994559</v>
      </c>
      <c r="G146" s="140"/>
      <c r="H146" s="139">
        <v>1348538</v>
      </c>
      <c r="I146" s="143"/>
      <c r="J146" s="139">
        <v>1851128</v>
      </c>
      <c r="K146" s="143"/>
      <c r="L146" s="7"/>
    </row>
    <row r="147" spans="1:14" x14ac:dyDescent="0.25">
      <c r="A147" s="155" t="s">
        <v>322</v>
      </c>
      <c r="B147" s="156"/>
      <c r="C147" s="157"/>
      <c r="D147" s="139">
        <v>737318</v>
      </c>
      <c r="E147" s="140"/>
      <c r="F147" s="139">
        <v>741843</v>
      </c>
      <c r="G147" s="140"/>
      <c r="H147" s="139">
        <v>684671</v>
      </c>
      <c r="I147" s="143"/>
      <c r="J147" s="139">
        <v>939340</v>
      </c>
      <c r="K147" s="143"/>
    </row>
    <row r="148" spans="1:14" x14ac:dyDescent="0.25">
      <c r="A148" s="235" t="s">
        <v>323</v>
      </c>
      <c r="B148" s="236"/>
      <c r="C148" s="237"/>
      <c r="D148" s="250">
        <f>SUM(D145:D147)</f>
        <v>7987700</v>
      </c>
      <c r="E148" s="360"/>
      <c r="F148" s="250">
        <f>SUM(F145:F147)</f>
        <v>8946026</v>
      </c>
      <c r="G148" s="360"/>
      <c r="H148" s="250">
        <f>SUM(H145:H147)</f>
        <v>9453339</v>
      </c>
      <c r="I148" s="251"/>
      <c r="J148" s="250">
        <f>SUM(J145:J147)</f>
        <v>10486822</v>
      </c>
      <c r="K148" s="251"/>
    </row>
    <row r="149" spans="1:14" x14ac:dyDescent="0.25">
      <c r="A149" s="235" t="s">
        <v>324</v>
      </c>
      <c r="B149" s="236"/>
      <c r="C149" s="237"/>
      <c r="D149" s="250">
        <f>D151-D148</f>
        <v>827943</v>
      </c>
      <c r="E149" s="360"/>
      <c r="F149" s="250">
        <f>F151-F148</f>
        <v>1413265</v>
      </c>
      <c r="G149" s="360"/>
      <c r="H149" s="250">
        <f>H151-H148</f>
        <v>1130447</v>
      </c>
      <c r="I149" s="251"/>
      <c r="J149" s="250">
        <v>1469369</v>
      </c>
      <c r="K149" s="251"/>
      <c r="L149" s="7"/>
    </row>
    <row r="150" spans="1:14" x14ac:dyDescent="0.25">
      <c r="A150" s="238" t="s">
        <v>325</v>
      </c>
      <c r="B150" s="239"/>
      <c r="C150" s="240"/>
      <c r="D150" s="253">
        <f>D144+D149</f>
        <v>8078325</v>
      </c>
      <c r="E150" s="361"/>
      <c r="F150" s="253">
        <f>F144+F149</f>
        <v>9617448</v>
      </c>
      <c r="G150" s="361"/>
      <c r="H150" s="253">
        <f>H144+H149</f>
        <v>9899115</v>
      </c>
      <c r="I150" s="254"/>
      <c r="J150" s="253">
        <f>J144+J149</f>
        <v>11016851</v>
      </c>
      <c r="K150" s="254"/>
    </row>
    <row r="151" spans="1:14" x14ac:dyDescent="0.25">
      <c r="A151" s="241" t="s">
        <v>383</v>
      </c>
      <c r="B151" s="242"/>
      <c r="C151" s="243"/>
      <c r="D151" s="255">
        <v>8815643</v>
      </c>
      <c r="E151" s="362"/>
      <c r="F151" s="255">
        <v>10359291</v>
      </c>
      <c r="G151" s="362"/>
      <c r="H151" s="255">
        <v>10583786</v>
      </c>
      <c r="I151" s="256"/>
      <c r="J151" s="255">
        <f>J150+J147</f>
        <v>11956191</v>
      </c>
      <c r="K151" s="256"/>
    </row>
    <row r="153" spans="1:14" ht="20.100000000000001" customHeight="1" x14ac:dyDescent="0.25">
      <c r="A153" s="198" t="s">
        <v>390</v>
      </c>
      <c r="B153" s="228"/>
      <c r="C153" s="199"/>
      <c r="D153" s="144">
        <v>2020</v>
      </c>
      <c r="E153" s="145"/>
      <c r="F153" s="144">
        <v>2021</v>
      </c>
      <c r="G153" s="145"/>
      <c r="H153" s="144">
        <v>2022</v>
      </c>
      <c r="I153" s="150"/>
      <c r="J153" s="144">
        <v>2023</v>
      </c>
      <c r="K153" s="150"/>
    </row>
    <row r="154" spans="1:14" x14ac:dyDescent="0.25">
      <c r="A154" s="155" t="s">
        <v>174</v>
      </c>
      <c r="B154" s="156"/>
      <c r="C154" s="157"/>
      <c r="D154" s="139">
        <v>461792</v>
      </c>
      <c r="E154" s="140"/>
      <c r="F154" s="139">
        <v>512946</v>
      </c>
      <c r="G154" s="140"/>
      <c r="H154" s="139">
        <v>605732</v>
      </c>
      <c r="I154" s="143"/>
      <c r="J154" s="139">
        <v>652672</v>
      </c>
      <c r="K154" s="143"/>
      <c r="L154" s="7"/>
    </row>
    <row r="155" spans="1:14" x14ac:dyDescent="0.25">
      <c r="A155" s="155" t="s">
        <v>173</v>
      </c>
      <c r="B155" s="156"/>
      <c r="C155" s="157"/>
      <c r="D155" s="139">
        <v>4685698</v>
      </c>
      <c r="E155" s="140"/>
      <c r="F155" s="139">
        <v>5417994</v>
      </c>
      <c r="G155" s="140"/>
      <c r="H155" s="139">
        <v>5761440</v>
      </c>
      <c r="I155" s="143"/>
      <c r="J155" s="139">
        <v>6414152</v>
      </c>
      <c r="K155" s="143"/>
      <c r="L155" s="7"/>
    </row>
    <row r="156" spans="1:14" x14ac:dyDescent="0.25">
      <c r="A156" s="155" t="s">
        <v>172</v>
      </c>
      <c r="B156" s="156"/>
      <c r="C156" s="157"/>
      <c r="D156" s="139">
        <v>1476519</v>
      </c>
      <c r="E156" s="140"/>
      <c r="F156" s="139">
        <v>1601827</v>
      </c>
      <c r="G156" s="140"/>
      <c r="H156" s="139">
        <v>1438497</v>
      </c>
      <c r="I156" s="143"/>
      <c r="J156" s="139">
        <v>1490326</v>
      </c>
      <c r="K156" s="143"/>
      <c r="L156" s="7"/>
    </row>
    <row r="157" spans="1:14" x14ac:dyDescent="0.25">
      <c r="A157" s="155" t="s">
        <v>171</v>
      </c>
      <c r="B157" s="156"/>
      <c r="C157" s="157"/>
      <c r="D157" s="139">
        <v>174281</v>
      </c>
      <c r="E157" s="140"/>
      <c r="F157" s="139">
        <v>182650</v>
      </c>
      <c r="G157" s="140"/>
      <c r="H157" s="139">
        <v>184523</v>
      </c>
      <c r="I157" s="143"/>
      <c r="J157" s="139">
        <v>193256</v>
      </c>
      <c r="K157" s="143"/>
      <c r="L157" s="7"/>
    </row>
    <row r="158" spans="1:14" x14ac:dyDescent="0.25">
      <c r="A158" s="155" t="s">
        <v>170</v>
      </c>
      <c r="B158" s="156"/>
      <c r="C158" s="157"/>
      <c r="D158" s="139">
        <v>47933</v>
      </c>
      <c r="E158" s="140"/>
      <c r="F158" s="139">
        <v>47997</v>
      </c>
      <c r="G158" s="140"/>
      <c r="H158" s="139">
        <v>48526</v>
      </c>
      <c r="I158" s="143"/>
      <c r="J158" s="139">
        <v>49060</v>
      </c>
      <c r="K158" s="143"/>
      <c r="L158" s="7"/>
    </row>
    <row r="159" spans="1:14" x14ac:dyDescent="0.25">
      <c r="A159" s="155" t="s">
        <v>169</v>
      </c>
      <c r="B159" s="156"/>
      <c r="C159" s="157"/>
      <c r="D159" s="139">
        <v>104208</v>
      </c>
      <c r="E159" s="140"/>
      <c r="F159" s="139">
        <v>125212</v>
      </c>
      <c r="G159" s="140"/>
      <c r="H159" s="139">
        <v>145778</v>
      </c>
      <c r="I159" s="143"/>
      <c r="J159" s="139">
        <v>155869</v>
      </c>
      <c r="K159" s="143"/>
      <c r="L159" s="7"/>
      <c r="N159" s="9"/>
    </row>
    <row r="160" spans="1:14" x14ac:dyDescent="0.25">
      <c r="A160" s="155" t="s">
        <v>168</v>
      </c>
      <c r="B160" s="156"/>
      <c r="C160" s="157"/>
      <c r="D160" s="139">
        <v>51426</v>
      </c>
      <c r="E160" s="140"/>
      <c r="F160" s="139">
        <v>58581</v>
      </c>
      <c r="G160" s="140"/>
      <c r="H160" s="139">
        <v>62211</v>
      </c>
      <c r="I160" s="143"/>
      <c r="J160" s="139">
        <v>68075</v>
      </c>
      <c r="K160" s="143"/>
      <c r="L160" s="7"/>
      <c r="N160" s="9"/>
    </row>
    <row r="161" spans="1:14" x14ac:dyDescent="0.25">
      <c r="A161" s="155" t="s">
        <v>167</v>
      </c>
      <c r="B161" s="156"/>
      <c r="C161" s="157"/>
      <c r="D161" s="139">
        <v>2258</v>
      </c>
      <c r="E161" s="140"/>
      <c r="F161" s="139">
        <v>5350</v>
      </c>
      <c r="G161" s="140"/>
      <c r="H161" s="139">
        <v>2097</v>
      </c>
      <c r="I161" s="143"/>
      <c r="J161" s="139">
        <v>2171</v>
      </c>
      <c r="K161" s="143"/>
      <c r="L161" s="7"/>
    </row>
    <row r="162" spans="1:14" x14ac:dyDescent="0.25">
      <c r="A162" s="155" t="s">
        <v>166</v>
      </c>
      <c r="B162" s="156"/>
      <c r="C162" s="157"/>
      <c r="D162" s="139">
        <v>246267</v>
      </c>
      <c r="E162" s="140"/>
      <c r="F162" s="139">
        <v>251626</v>
      </c>
      <c r="G162" s="140"/>
      <c r="H162" s="139">
        <v>519864</v>
      </c>
      <c r="I162" s="143"/>
      <c r="J162" s="139">
        <v>519878</v>
      </c>
      <c r="K162" s="143"/>
      <c r="L162" s="7"/>
    </row>
    <row r="163" spans="1:14" x14ac:dyDescent="0.25">
      <c r="A163" s="202" t="s">
        <v>165</v>
      </c>
      <c r="B163" s="203"/>
      <c r="C163" s="204"/>
      <c r="D163" s="162">
        <f t="shared" ref="D163" si="17">SUM(D154:D162)</f>
        <v>7250382</v>
      </c>
      <c r="E163" s="249"/>
      <c r="F163" s="162">
        <f t="shared" ref="F163" si="18">SUM(F154:F162)</f>
        <v>8204183</v>
      </c>
      <c r="G163" s="249"/>
      <c r="H163" s="162">
        <f>SUM(H154:H162)</f>
        <v>8768668</v>
      </c>
      <c r="I163" s="249"/>
      <c r="J163" s="162">
        <f>SUM(J154:J162)</f>
        <v>9545459</v>
      </c>
      <c r="K163" s="249"/>
      <c r="L163" s="7"/>
    </row>
    <row r="165" spans="1:14" ht="20.100000000000001" customHeight="1" x14ac:dyDescent="0.25">
      <c r="A165" s="198" t="s">
        <v>354</v>
      </c>
      <c r="B165" s="228"/>
      <c r="C165" s="199"/>
      <c r="D165" s="144">
        <v>2020</v>
      </c>
      <c r="E165" s="145"/>
      <c r="F165" s="144">
        <v>2021</v>
      </c>
      <c r="G165" s="145"/>
      <c r="H165" s="144">
        <v>2022</v>
      </c>
      <c r="I165" s="150"/>
      <c r="J165" s="144">
        <v>2023</v>
      </c>
      <c r="K165" s="150"/>
    </row>
    <row r="166" spans="1:14" x14ac:dyDescent="0.25">
      <c r="A166" s="155" t="s">
        <v>103</v>
      </c>
      <c r="B166" s="156"/>
      <c r="C166" s="157"/>
      <c r="D166" s="139">
        <v>311566</v>
      </c>
      <c r="E166" s="140"/>
      <c r="F166" s="139">
        <v>322262</v>
      </c>
      <c r="G166" s="140"/>
      <c r="H166" s="139">
        <v>332754</v>
      </c>
      <c r="I166" s="143"/>
      <c r="J166" s="139">
        <v>339519</v>
      </c>
      <c r="K166" s="143"/>
    </row>
    <row r="167" spans="1:14" x14ac:dyDescent="0.25">
      <c r="A167" s="155" t="s">
        <v>104</v>
      </c>
      <c r="B167" s="156"/>
      <c r="C167" s="157"/>
      <c r="D167" s="139">
        <v>942807</v>
      </c>
      <c r="E167" s="140"/>
      <c r="F167" s="139">
        <v>988691</v>
      </c>
      <c r="G167" s="140"/>
      <c r="H167" s="139">
        <v>1023996</v>
      </c>
      <c r="I167" s="143"/>
      <c r="J167" s="139">
        <v>1051966</v>
      </c>
      <c r="K167" s="143"/>
      <c r="M167" s="10"/>
      <c r="N167" s="10"/>
    </row>
    <row r="168" spans="1:14" x14ac:dyDescent="0.25">
      <c r="A168" s="155" t="s">
        <v>105</v>
      </c>
      <c r="B168" s="156"/>
      <c r="C168" s="157"/>
      <c r="D168" s="139">
        <v>79270</v>
      </c>
      <c r="E168" s="140"/>
      <c r="F168" s="139">
        <v>79840</v>
      </c>
      <c r="G168" s="140"/>
      <c r="H168" s="139">
        <v>80510</v>
      </c>
      <c r="I168" s="143"/>
      <c r="J168" s="139">
        <v>80798</v>
      </c>
      <c r="K168" s="143"/>
      <c r="M168" s="10"/>
      <c r="N168" s="10"/>
    </row>
    <row r="169" spans="1:14" x14ac:dyDescent="0.25">
      <c r="A169" s="155" t="s">
        <v>106</v>
      </c>
      <c r="B169" s="156"/>
      <c r="C169" s="157"/>
      <c r="D169" s="139">
        <v>60628</v>
      </c>
      <c r="E169" s="140"/>
      <c r="F169" s="139">
        <v>61208</v>
      </c>
      <c r="G169" s="140"/>
      <c r="H169" s="139">
        <v>61807</v>
      </c>
      <c r="I169" s="143"/>
      <c r="J169" s="139">
        <v>62083</v>
      </c>
      <c r="K169" s="143"/>
      <c r="M169" s="10"/>
      <c r="N169" s="10"/>
    </row>
    <row r="170" spans="1:14" x14ac:dyDescent="0.25">
      <c r="A170" s="155" t="s">
        <v>351</v>
      </c>
      <c r="B170" s="156"/>
      <c r="C170" s="157"/>
      <c r="D170" s="139">
        <v>9911775</v>
      </c>
      <c r="E170" s="140"/>
      <c r="F170" s="139">
        <v>10073878</v>
      </c>
      <c r="G170" s="140"/>
      <c r="H170" s="139">
        <v>10194517</v>
      </c>
      <c r="I170" s="143"/>
      <c r="J170" s="139">
        <v>10351050</v>
      </c>
      <c r="K170" s="143"/>
      <c r="M170" s="10"/>
      <c r="N170" s="10"/>
    </row>
    <row r="171" spans="1:14" x14ac:dyDescent="0.25">
      <c r="A171" s="155" t="s">
        <v>107</v>
      </c>
      <c r="B171" s="156"/>
      <c r="C171" s="157"/>
      <c r="D171" s="139">
        <v>771398</v>
      </c>
      <c r="E171" s="140"/>
      <c r="F171" s="139">
        <v>778841</v>
      </c>
      <c r="G171" s="140"/>
      <c r="H171" s="139">
        <v>797349</v>
      </c>
      <c r="I171" s="143"/>
      <c r="J171" s="139">
        <v>803694</v>
      </c>
      <c r="K171" s="143"/>
      <c r="M171" s="10"/>
      <c r="N171" s="10"/>
    </row>
    <row r="172" spans="1:14" x14ac:dyDescent="0.25">
      <c r="A172" s="155" t="s">
        <v>108</v>
      </c>
      <c r="B172" s="156"/>
      <c r="C172" s="157"/>
      <c r="D172" s="139">
        <v>85260</v>
      </c>
      <c r="E172" s="140"/>
      <c r="F172" s="139">
        <v>85902</v>
      </c>
      <c r="G172" s="140"/>
      <c r="H172" s="139">
        <v>76194</v>
      </c>
      <c r="I172" s="143"/>
      <c r="J172" s="139">
        <v>79077</v>
      </c>
      <c r="K172" s="143"/>
      <c r="M172" s="10"/>
      <c r="N172" s="10"/>
    </row>
    <row r="173" spans="1:14" x14ac:dyDescent="0.25">
      <c r="A173" s="155" t="s">
        <v>109</v>
      </c>
      <c r="B173" s="156"/>
      <c r="C173" s="157"/>
      <c r="D173" s="139">
        <v>253418</v>
      </c>
      <c r="E173" s="140"/>
      <c r="F173" s="139">
        <v>256089</v>
      </c>
      <c r="G173" s="140"/>
      <c r="H173" s="139">
        <v>256095</v>
      </c>
      <c r="I173" s="143"/>
      <c r="J173" s="139">
        <v>256402</v>
      </c>
      <c r="K173" s="143"/>
      <c r="M173" s="10"/>
      <c r="N173" s="10"/>
    </row>
    <row r="174" spans="1:14" x14ac:dyDescent="0.25">
      <c r="A174" s="155" t="s">
        <v>110</v>
      </c>
      <c r="B174" s="156"/>
      <c r="C174" s="157"/>
      <c r="D174" s="139">
        <v>3104</v>
      </c>
      <c r="E174" s="140"/>
      <c r="F174" s="139">
        <v>3476</v>
      </c>
      <c r="G174" s="140"/>
      <c r="H174" s="139">
        <v>3884</v>
      </c>
      <c r="I174" s="143"/>
      <c r="J174" s="139">
        <v>4085</v>
      </c>
      <c r="K174" s="143"/>
      <c r="M174" s="10"/>
      <c r="N174" s="10"/>
    </row>
    <row r="175" spans="1:14" x14ac:dyDescent="0.25">
      <c r="A175" s="155" t="s">
        <v>111</v>
      </c>
      <c r="B175" s="156"/>
      <c r="C175" s="157"/>
      <c r="D175" s="139">
        <v>183037</v>
      </c>
      <c r="E175" s="140"/>
      <c r="F175" s="139">
        <v>188687</v>
      </c>
      <c r="G175" s="140"/>
      <c r="H175" s="139">
        <v>189980</v>
      </c>
      <c r="I175" s="143"/>
      <c r="J175" s="139">
        <v>191532</v>
      </c>
      <c r="K175" s="143"/>
      <c r="M175" s="10"/>
      <c r="N175" s="10"/>
    </row>
    <row r="176" spans="1:14" x14ac:dyDescent="0.25">
      <c r="A176" s="155" t="s">
        <v>112</v>
      </c>
      <c r="B176" s="156"/>
      <c r="C176" s="157"/>
      <c r="D176" s="139">
        <v>882979</v>
      </c>
      <c r="E176" s="140"/>
      <c r="F176" s="139">
        <v>891366</v>
      </c>
      <c r="G176" s="140"/>
      <c r="H176" s="139">
        <v>900261</v>
      </c>
      <c r="I176" s="143"/>
      <c r="J176" s="139">
        <v>911697</v>
      </c>
      <c r="K176" s="143"/>
      <c r="M176" s="10"/>
      <c r="N176" s="10"/>
    </row>
    <row r="177" spans="1:16" x14ac:dyDescent="0.25">
      <c r="A177" s="155" t="s">
        <v>113</v>
      </c>
      <c r="B177" s="156"/>
      <c r="C177" s="157"/>
      <c r="D177" s="139">
        <v>969913</v>
      </c>
      <c r="E177" s="140"/>
      <c r="F177" s="139">
        <v>985837</v>
      </c>
      <c r="G177" s="140"/>
      <c r="H177" s="139">
        <v>999892</v>
      </c>
      <c r="I177" s="143"/>
      <c r="J177" s="139">
        <v>1015011</v>
      </c>
      <c r="K177" s="143"/>
      <c r="M177" s="10"/>
      <c r="N177" s="10"/>
    </row>
    <row r="178" spans="1:16" x14ac:dyDescent="0.25">
      <c r="A178" s="155" t="s">
        <v>114</v>
      </c>
      <c r="B178" s="156"/>
      <c r="C178" s="157"/>
      <c r="D178" s="139">
        <v>364356</v>
      </c>
      <c r="E178" s="140"/>
      <c r="F178" s="139">
        <v>370116</v>
      </c>
      <c r="G178" s="140"/>
      <c r="H178" s="139">
        <v>374119</v>
      </c>
      <c r="I178" s="143"/>
      <c r="J178" s="139">
        <v>380022</v>
      </c>
      <c r="K178" s="143"/>
      <c r="M178" s="10"/>
      <c r="N178" s="10"/>
    </row>
    <row r="179" spans="1:16" x14ac:dyDescent="0.25">
      <c r="A179" s="202" t="s">
        <v>379</v>
      </c>
      <c r="B179" s="203"/>
      <c r="C179" s="204"/>
      <c r="D179" s="162">
        <f t="shared" ref="D179" si="19">SUM(D166:D178)</f>
        <v>14819511</v>
      </c>
      <c r="E179" s="249"/>
      <c r="F179" s="162">
        <f>SUM(F166:F178)</f>
        <v>15086193</v>
      </c>
      <c r="G179" s="249"/>
      <c r="H179" s="162">
        <f>SUM(H166:I178)</f>
        <v>15291358</v>
      </c>
      <c r="I179" s="163"/>
      <c r="J179" s="162">
        <f>SUM(J166:K178)</f>
        <v>15526936</v>
      </c>
      <c r="K179" s="163"/>
      <c r="M179" s="10"/>
      <c r="N179" s="10"/>
    </row>
    <row r="181" spans="1:16" ht="20.100000000000001" customHeight="1" x14ac:dyDescent="0.25">
      <c r="A181" s="198" t="s">
        <v>353</v>
      </c>
      <c r="B181" s="228"/>
      <c r="C181" s="199"/>
      <c r="D181" s="144">
        <v>2020</v>
      </c>
      <c r="E181" s="363"/>
      <c r="F181" s="144">
        <v>2021</v>
      </c>
      <c r="G181" s="363"/>
      <c r="H181" s="144">
        <v>2022</v>
      </c>
      <c r="I181" s="150"/>
      <c r="J181" s="144">
        <v>2023</v>
      </c>
      <c r="K181" s="150"/>
      <c r="P181" s="117"/>
    </row>
    <row r="182" spans="1:16" x14ac:dyDescent="0.25">
      <c r="A182" s="155" t="s">
        <v>115</v>
      </c>
      <c r="B182" s="156"/>
      <c r="C182" s="157"/>
      <c r="D182" s="364">
        <v>13403424</v>
      </c>
      <c r="E182" s="365"/>
      <c r="F182" s="364">
        <v>13648387</v>
      </c>
      <c r="G182" s="365"/>
      <c r="H182" s="139">
        <v>13836138</v>
      </c>
      <c r="I182" s="143"/>
      <c r="J182" s="252">
        <v>14054403</v>
      </c>
      <c r="K182" s="143"/>
      <c r="P182" s="117"/>
    </row>
    <row r="183" spans="1:16" x14ac:dyDescent="0.25">
      <c r="A183" s="155" t="s">
        <v>116</v>
      </c>
      <c r="B183" s="156"/>
      <c r="C183" s="157"/>
      <c r="D183" s="364">
        <v>243211</v>
      </c>
      <c r="E183" s="365"/>
      <c r="F183" s="364">
        <v>247329</v>
      </c>
      <c r="G183" s="365"/>
      <c r="H183" s="139">
        <v>250935</v>
      </c>
      <c r="I183" s="143"/>
      <c r="J183" s="252">
        <v>254578</v>
      </c>
      <c r="K183" s="143"/>
    </row>
    <row r="184" spans="1:16" x14ac:dyDescent="0.25">
      <c r="A184" s="155" t="s">
        <v>117</v>
      </c>
      <c r="B184" s="156"/>
      <c r="C184" s="157"/>
      <c r="D184" s="364">
        <v>171204</v>
      </c>
      <c r="E184" s="365"/>
      <c r="F184" s="364">
        <v>176417</v>
      </c>
      <c r="G184" s="365"/>
      <c r="H184" s="139">
        <v>181541</v>
      </c>
      <c r="I184" s="143"/>
      <c r="J184" s="252">
        <v>186291</v>
      </c>
      <c r="K184" s="143"/>
    </row>
    <row r="185" spans="1:16" x14ac:dyDescent="0.25">
      <c r="A185" s="155" t="s">
        <v>118</v>
      </c>
      <c r="B185" s="156"/>
      <c r="C185" s="157"/>
      <c r="D185" s="364">
        <v>388898</v>
      </c>
      <c r="E185" s="365"/>
      <c r="F185" s="364">
        <v>397284</v>
      </c>
      <c r="G185" s="365"/>
      <c r="H185" s="139">
        <v>402183</v>
      </c>
      <c r="I185" s="143"/>
      <c r="J185" s="252">
        <v>407554</v>
      </c>
      <c r="K185" s="143"/>
    </row>
    <row r="186" spans="1:16" x14ac:dyDescent="0.25">
      <c r="A186" s="155" t="s">
        <v>119</v>
      </c>
      <c r="B186" s="156"/>
      <c r="C186" s="157"/>
      <c r="D186" s="364">
        <v>536878</v>
      </c>
      <c r="E186" s="365"/>
      <c r="F186" s="364">
        <v>540247</v>
      </c>
      <c r="G186" s="365"/>
      <c r="H186" s="139">
        <v>543392</v>
      </c>
      <c r="I186" s="143"/>
      <c r="J186" s="252">
        <v>546610</v>
      </c>
      <c r="K186" s="143"/>
    </row>
    <row r="187" spans="1:16" x14ac:dyDescent="0.25">
      <c r="A187" s="155" t="s">
        <v>120</v>
      </c>
      <c r="B187" s="156"/>
      <c r="C187" s="157"/>
      <c r="D187" s="364">
        <v>15268</v>
      </c>
      <c r="E187" s="365"/>
      <c r="F187" s="364">
        <v>15321</v>
      </c>
      <c r="G187" s="365"/>
      <c r="H187" s="139">
        <v>15362</v>
      </c>
      <c r="I187" s="143"/>
      <c r="J187" s="252">
        <v>15417</v>
      </c>
      <c r="K187" s="143"/>
    </row>
    <row r="188" spans="1:16" x14ac:dyDescent="0.25">
      <c r="A188" s="155" t="s">
        <v>106</v>
      </c>
      <c r="B188" s="156"/>
      <c r="C188" s="157"/>
      <c r="D188" s="364">
        <v>60628</v>
      </c>
      <c r="E188" s="365"/>
      <c r="F188" s="364">
        <v>61208</v>
      </c>
      <c r="G188" s="365"/>
      <c r="H188" s="139">
        <v>61807</v>
      </c>
      <c r="I188" s="143"/>
      <c r="J188" s="252">
        <v>62083</v>
      </c>
      <c r="K188" s="143"/>
    </row>
    <row r="189" spans="1:16" x14ac:dyDescent="0.25">
      <c r="A189" s="244" t="s">
        <v>0</v>
      </c>
      <c r="B189" s="245"/>
      <c r="C189" s="246"/>
      <c r="D189" s="366">
        <f t="shared" ref="D189" si="20">SUM(D182:D188)</f>
        <v>14819511</v>
      </c>
      <c r="E189" s="365"/>
      <c r="F189" s="366">
        <f t="shared" ref="F189" si="21">SUM(F182:F188)</f>
        <v>15086193</v>
      </c>
      <c r="G189" s="365"/>
      <c r="H189" s="247">
        <f t="shared" ref="H189:J189" si="22">SUM(H182:H188)</f>
        <v>15291358</v>
      </c>
      <c r="I189" s="248"/>
      <c r="J189" s="247">
        <f t="shared" si="22"/>
        <v>15526936</v>
      </c>
      <c r="K189" s="248"/>
    </row>
    <row r="190" spans="1:16" x14ac:dyDescent="0.25">
      <c r="A190" s="175" t="s">
        <v>121</v>
      </c>
      <c r="B190" s="176"/>
      <c r="C190" s="177"/>
      <c r="D190" s="367">
        <v>3101802</v>
      </c>
      <c r="E190" s="368"/>
      <c r="F190" s="367">
        <v>3140855</v>
      </c>
      <c r="G190" s="368"/>
      <c r="H190" s="172">
        <v>3179837</v>
      </c>
      <c r="I190" s="173"/>
      <c r="J190" s="172">
        <v>3201984</v>
      </c>
      <c r="K190" s="173"/>
    </row>
    <row r="191" spans="1:16" ht="23.25" customHeight="1" x14ac:dyDescent="0.25">
      <c r="A191" s="195" t="s">
        <v>364</v>
      </c>
      <c r="B191" s="195"/>
      <c r="C191" s="195"/>
      <c r="D191" s="195"/>
      <c r="E191" s="195"/>
    </row>
    <row r="193" spans="1:18" ht="20.100000000000001" customHeight="1" x14ac:dyDescent="0.25">
      <c r="A193" s="198" t="s">
        <v>355</v>
      </c>
      <c r="B193" s="228"/>
      <c r="C193" s="199"/>
      <c r="D193" s="144">
        <v>2020</v>
      </c>
      <c r="E193" s="363"/>
      <c r="F193" s="144">
        <v>2021</v>
      </c>
      <c r="G193" s="363"/>
      <c r="H193" s="144">
        <v>2022</v>
      </c>
      <c r="I193" s="150"/>
      <c r="J193" s="144">
        <v>2023</v>
      </c>
      <c r="K193" s="150"/>
    </row>
    <row r="194" spans="1:18" x14ac:dyDescent="0.25">
      <c r="A194" s="155" t="s">
        <v>122</v>
      </c>
      <c r="B194" s="156"/>
      <c r="C194" s="157"/>
      <c r="D194" s="364">
        <v>4278463</v>
      </c>
      <c r="E194" s="365"/>
      <c r="F194" s="364">
        <v>4303298</v>
      </c>
      <c r="G194" s="365"/>
      <c r="H194" s="139">
        <v>4325098</v>
      </c>
      <c r="I194" s="143"/>
      <c r="J194" s="139">
        <v>4356832</v>
      </c>
      <c r="K194" s="143"/>
    </row>
    <row r="195" spans="1:18" x14ac:dyDescent="0.25">
      <c r="A195" s="155" t="s">
        <v>123</v>
      </c>
      <c r="B195" s="156"/>
      <c r="C195" s="157"/>
      <c r="D195" s="364">
        <v>624803</v>
      </c>
      <c r="E195" s="365"/>
      <c r="F195" s="364">
        <v>630472</v>
      </c>
      <c r="G195" s="365"/>
      <c r="H195" s="139">
        <v>635643</v>
      </c>
      <c r="I195" s="143"/>
      <c r="J195" s="139">
        <v>641639</v>
      </c>
      <c r="K195" s="143"/>
    </row>
    <row r="196" spans="1:18" x14ac:dyDescent="0.25">
      <c r="A196" s="155" t="s">
        <v>124</v>
      </c>
      <c r="B196" s="156"/>
      <c r="C196" s="157"/>
      <c r="D196" s="364">
        <v>27394</v>
      </c>
      <c r="E196" s="365"/>
      <c r="F196" s="364">
        <v>27904</v>
      </c>
      <c r="G196" s="365"/>
      <c r="H196" s="139">
        <v>28338</v>
      </c>
      <c r="I196" s="143"/>
      <c r="J196" s="139">
        <v>28641</v>
      </c>
      <c r="K196" s="143"/>
    </row>
    <row r="197" spans="1:18" x14ac:dyDescent="0.25">
      <c r="A197" s="155" t="s">
        <v>350</v>
      </c>
      <c r="B197" s="156"/>
      <c r="C197" s="157"/>
      <c r="D197" s="364">
        <v>342111</v>
      </c>
      <c r="E197" s="365"/>
      <c r="F197" s="364">
        <v>349798</v>
      </c>
      <c r="G197" s="365"/>
      <c r="H197" s="139">
        <v>352873</v>
      </c>
      <c r="I197" s="143"/>
      <c r="J197" s="139">
        <v>355440</v>
      </c>
      <c r="K197" s="143"/>
      <c r="M197" s="10"/>
      <c r="N197" s="10"/>
      <c r="O197" s="10"/>
      <c r="P197" s="10"/>
      <c r="Q197" s="7"/>
      <c r="R197" s="7"/>
    </row>
    <row r="198" spans="1:18" x14ac:dyDescent="0.25">
      <c r="A198" s="155" t="s">
        <v>125</v>
      </c>
      <c r="B198" s="156"/>
      <c r="C198" s="157"/>
      <c r="D198" s="364">
        <v>262833</v>
      </c>
      <c r="E198" s="365"/>
      <c r="F198" s="364">
        <v>263151</v>
      </c>
      <c r="G198" s="365"/>
      <c r="H198" s="139">
        <v>263419</v>
      </c>
      <c r="I198" s="143"/>
      <c r="J198" s="139">
        <v>263750</v>
      </c>
      <c r="K198" s="143"/>
      <c r="M198" s="10"/>
      <c r="N198" s="10"/>
      <c r="O198" s="10"/>
      <c r="P198" s="10"/>
      <c r="Q198" s="7"/>
      <c r="R198" s="7"/>
    </row>
    <row r="199" spans="1:18" x14ac:dyDescent="0.25">
      <c r="A199" s="155" t="s">
        <v>126</v>
      </c>
      <c r="B199" s="156"/>
      <c r="C199" s="157"/>
      <c r="D199" s="364">
        <v>151722</v>
      </c>
      <c r="E199" s="365"/>
      <c r="F199" s="364">
        <v>154372</v>
      </c>
      <c r="G199" s="365"/>
      <c r="H199" s="139">
        <v>157251</v>
      </c>
      <c r="I199" s="143"/>
      <c r="J199" s="139">
        <v>160901</v>
      </c>
      <c r="K199" s="143"/>
    </row>
    <row r="200" spans="1:18" x14ac:dyDescent="0.25">
      <c r="A200" s="155" t="s">
        <v>127</v>
      </c>
      <c r="B200" s="156"/>
      <c r="C200" s="157"/>
      <c r="D200" s="364">
        <v>193023</v>
      </c>
      <c r="E200" s="365"/>
      <c r="F200" s="364">
        <v>194531</v>
      </c>
      <c r="G200" s="365"/>
      <c r="H200" s="139">
        <v>197073</v>
      </c>
      <c r="I200" s="143"/>
      <c r="J200" s="139">
        <v>199173</v>
      </c>
      <c r="K200" s="143"/>
    </row>
    <row r="201" spans="1:18" x14ac:dyDescent="0.25">
      <c r="A201" s="202" t="s">
        <v>0</v>
      </c>
      <c r="B201" s="203"/>
      <c r="C201" s="204"/>
      <c r="D201" s="366">
        <f t="shared" ref="D201" si="23">SUM(D194:D200)</f>
        <v>5880349</v>
      </c>
      <c r="E201" s="365"/>
      <c r="F201" s="366">
        <f t="shared" ref="F201" si="24">SUM(F194:F200)</f>
        <v>5923526</v>
      </c>
      <c r="G201" s="365"/>
      <c r="H201" s="162">
        <f>SUM(H194:I200)</f>
        <v>5959695</v>
      </c>
      <c r="I201" s="163"/>
      <c r="J201" s="162">
        <f>SUM(J194:K200)</f>
        <v>6006376</v>
      </c>
      <c r="K201" s="163"/>
    </row>
    <row r="203" spans="1:18" ht="20.100000000000001" customHeight="1" x14ac:dyDescent="0.25">
      <c r="A203" s="198" t="s">
        <v>401</v>
      </c>
      <c r="B203" s="228"/>
      <c r="C203" s="199"/>
      <c r="D203" s="144">
        <v>2020</v>
      </c>
      <c r="E203" s="363"/>
      <c r="F203" s="144">
        <v>2021</v>
      </c>
      <c r="G203" s="363"/>
      <c r="H203" s="144">
        <v>2022</v>
      </c>
      <c r="I203" s="150"/>
      <c r="J203" s="144">
        <v>2023</v>
      </c>
      <c r="K203" s="150"/>
    </row>
    <row r="204" spans="1:18" ht="18.75" customHeight="1" x14ac:dyDescent="0.25">
      <c r="A204" s="155" t="s">
        <v>128</v>
      </c>
      <c r="B204" s="156"/>
      <c r="C204" s="157"/>
      <c r="D204" s="364">
        <v>100608</v>
      </c>
      <c r="E204" s="365"/>
      <c r="F204" s="364">
        <v>100854</v>
      </c>
      <c r="G204" s="365"/>
      <c r="H204" s="139">
        <v>100941</v>
      </c>
      <c r="I204" s="143"/>
      <c r="J204" s="139">
        <v>101305</v>
      </c>
      <c r="K204" s="143"/>
    </row>
    <row r="205" spans="1:18" x14ac:dyDescent="0.25">
      <c r="A205" s="155" t="s">
        <v>129</v>
      </c>
      <c r="B205" s="156"/>
      <c r="C205" s="157"/>
      <c r="D205" s="364">
        <v>1126045</v>
      </c>
      <c r="E205" s="365"/>
      <c r="F205" s="364">
        <v>1205075</v>
      </c>
      <c r="G205" s="365"/>
      <c r="H205" s="139">
        <v>1234473</v>
      </c>
      <c r="I205" s="143"/>
      <c r="J205" s="139">
        <v>1263008</v>
      </c>
      <c r="K205" s="143"/>
    </row>
    <row r="206" spans="1:18" x14ac:dyDescent="0.25">
      <c r="A206" s="155" t="s">
        <v>130</v>
      </c>
      <c r="B206" s="156"/>
      <c r="C206" s="157"/>
      <c r="D206" s="364">
        <v>99188</v>
      </c>
      <c r="E206" s="365"/>
      <c r="F206" s="364">
        <v>110854</v>
      </c>
      <c r="G206" s="365"/>
      <c r="H206" s="139">
        <v>114689</v>
      </c>
      <c r="I206" s="143"/>
      <c r="J206" s="139">
        <v>128135</v>
      </c>
      <c r="K206" s="143"/>
    </row>
    <row r="207" spans="1:18" x14ac:dyDescent="0.25">
      <c r="A207" s="155" t="s">
        <v>131</v>
      </c>
      <c r="B207" s="156"/>
      <c r="C207" s="157"/>
      <c r="D207" s="364">
        <v>2792289</v>
      </c>
      <c r="E207" s="365"/>
      <c r="F207" s="364">
        <v>2904149</v>
      </c>
      <c r="G207" s="365"/>
      <c r="H207" s="139">
        <v>3985560</v>
      </c>
      <c r="I207" s="143"/>
      <c r="J207" s="139">
        <v>4021378</v>
      </c>
      <c r="K207" s="143"/>
    </row>
    <row r="208" spans="1:18" ht="18.75" customHeight="1" x14ac:dyDescent="0.25">
      <c r="A208" s="155" t="s">
        <v>132</v>
      </c>
      <c r="B208" s="156"/>
      <c r="C208" s="157"/>
      <c r="D208" s="364">
        <v>315162</v>
      </c>
      <c r="E208" s="365"/>
      <c r="F208" s="364">
        <v>369268</v>
      </c>
      <c r="G208" s="365"/>
      <c r="H208" s="172">
        <v>473417</v>
      </c>
      <c r="I208" s="173"/>
      <c r="J208" s="172">
        <v>486030</v>
      </c>
      <c r="K208" s="173"/>
    </row>
    <row r="210" spans="1:11" ht="36" x14ac:dyDescent="0.25">
      <c r="A210" s="1" t="s">
        <v>367</v>
      </c>
    </row>
    <row r="212" spans="1:11" ht="20.100000000000001" customHeight="1" x14ac:dyDescent="0.25">
      <c r="A212" s="18" t="s">
        <v>339</v>
      </c>
      <c r="B212" s="18"/>
      <c r="C212" s="18"/>
      <c r="D212" s="18"/>
      <c r="E212" s="18"/>
      <c r="F212" s="18"/>
      <c r="G212" s="214">
        <v>2023</v>
      </c>
      <c r="H212" s="215"/>
      <c r="I212" s="215"/>
      <c r="J212" s="215"/>
      <c r="K212" s="170"/>
    </row>
    <row r="213" spans="1:11" x14ac:dyDescent="0.25">
      <c r="A213" s="219" t="s">
        <v>268</v>
      </c>
      <c r="B213" s="220"/>
      <c r="C213" s="220"/>
      <c r="D213" s="220"/>
      <c r="E213" s="220"/>
      <c r="F213" s="220"/>
      <c r="G213" s="139">
        <v>16200000</v>
      </c>
      <c r="H213" s="151"/>
      <c r="I213" s="151"/>
      <c r="J213" s="151"/>
      <c r="K213" s="143"/>
    </row>
    <row r="214" spans="1:11" x14ac:dyDescent="0.25">
      <c r="A214" s="219" t="s">
        <v>269</v>
      </c>
      <c r="B214" s="220"/>
      <c r="C214" s="220"/>
      <c r="D214" s="220"/>
      <c r="E214" s="220"/>
      <c r="F214" s="220"/>
      <c r="G214" s="139">
        <v>420000</v>
      </c>
      <c r="H214" s="151"/>
      <c r="I214" s="151"/>
      <c r="J214" s="151"/>
      <c r="K214" s="143"/>
    </row>
    <row r="215" spans="1:11" x14ac:dyDescent="0.25">
      <c r="A215" s="221" t="s">
        <v>270</v>
      </c>
      <c r="B215" s="222"/>
      <c r="C215" s="222"/>
      <c r="D215" s="222"/>
      <c r="E215" s="222"/>
      <c r="F215" s="222"/>
      <c r="G215" s="216">
        <v>33000</v>
      </c>
      <c r="H215" s="217"/>
      <c r="I215" s="217"/>
      <c r="J215" s="217"/>
      <c r="K215" s="218"/>
    </row>
    <row r="216" spans="1:11" x14ac:dyDescent="0.25">
      <c r="A216" s="219" t="s">
        <v>169</v>
      </c>
      <c r="B216" s="220"/>
      <c r="C216" s="220"/>
      <c r="D216" s="220"/>
      <c r="E216" s="220"/>
      <c r="F216" s="220"/>
      <c r="G216" s="139">
        <v>380000</v>
      </c>
      <c r="H216" s="151"/>
      <c r="I216" s="151"/>
      <c r="J216" s="151"/>
      <c r="K216" s="143"/>
    </row>
    <row r="217" spans="1:11" x14ac:dyDescent="0.25">
      <c r="A217" s="219" t="s">
        <v>271</v>
      </c>
      <c r="B217" s="220"/>
      <c r="C217" s="220"/>
      <c r="D217" s="220"/>
      <c r="E217" s="220"/>
      <c r="F217" s="220"/>
      <c r="G217" s="139">
        <v>16050000</v>
      </c>
      <c r="H217" s="151"/>
      <c r="I217" s="151"/>
      <c r="J217" s="151"/>
      <c r="K217" s="143"/>
    </row>
    <row r="218" spans="1:11" x14ac:dyDescent="0.25">
      <c r="A218" s="219" t="s">
        <v>225</v>
      </c>
      <c r="B218" s="220"/>
      <c r="C218" s="220"/>
      <c r="D218" s="220"/>
      <c r="E218" s="220"/>
      <c r="F218" s="220"/>
      <c r="G218" s="139">
        <v>2000000</v>
      </c>
      <c r="H218" s="151"/>
      <c r="I218" s="151"/>
      <c r="J218" s="151"/>
      <c r="K218" s="143"/>
    </row>
    <row r="219" spans="1:11" x14ac:dyDescent="0.25">
      <c r="A219" s="219" t="s">
        <v>272</v>
      </c>
      <c r="B219" s="220"/>
      <c r="C219" s="220"/>
      <c r="D219" s="220"/>
      <c r="E219" s="220"/>
      <c r="F219" s="220"/>
      <c r="G219" s="139">
        <v>950000</v>
      </c>
      <c r="H219" s="151"/>
      <c r="I219" s="151"/>
      <c r="J219" s="151"/>
      <c r="K219" s="143"/>
    </row>
    <row r="220" spans="1:11" x14ac:dyDescent="0.25">
      <c r="A220" s="219" t="s">
        <v>273</v>
      </c>
      <c r="B220" s="220"/>
      <c r="C220" s="220"/>
      <c r="D220" s="220"/>
      <c r="E220" s="220"/>
      <c r="F220" s="220"/>
      <c r="G220" s="139">
        <v>440000</v>
      </c>
      <c r="H220" s="151"/>
      <c r="I220" s="151"/>
      <c r="J220" s="151"/>
      <c r="K220" s="143"/>
    </row>
    <row r="221" spans="1:11" x14ac:dyDescent="0.25">
      <c r="A221" s="219" t="s">
        <v>274</v>
      </c>
      <c r="B221" s="220"/>
      <c r="C221" s="220"/>
      <c r="D221" s="220"/>
      <c r="E221" s="220"/>
      <c r="F221" s="220"/>
      <c r="G221" s="139">
        <v>150000</v>
      </c>
      <c r="H221" s="151"/>
      <c r="I221" s="151"/>
      <c r="J221" s="151"/>
      <c r="K221" s="143"/>
    </row>
    <row r="222" spans="1:11" x14ac:dyDescent="0.25">
      <c r="A222" s="219" t="s">
        <v>275</v>
      </c>
      <c r="B222" s="220"/>
      <c r="C222" s="220"/>
      <c r="D222" s="220"/>
      <c r="E222" s="220"/>
      <c r="F222" s="220"/>
      <c r="G222" s="139">
        <v>60000</v>
      </c>
      <c r="H222" s="151"/>
      <c r="I222" s="151"/>
      <c r="J222" s="151"/>
      <c r="K222" s="143"/>
    </row>
    <row r="223" spans="1:11" x14ac:dyDescent="0.25">
      <c r="A223" s="219" t="s">
        <v>276</v>
      </c>
      <c r="B223" s="220"/>
      <c r="C223" s="220"/>
      <c r="D223" s="220"/>
      <c r="E223" s="220"/>
      <c r="F223" s="220"/>
      <c r="G223" s="139">
        <v>3100000</v>
      </c>
      <c r="H223" s="151"/>
      <c r="I223" s="151"/>
      <c r="J223" s="151"/>
      <c r="K223" s="143"/>
    </row>
    <row r="224" spans="1:11" x14ac:dyDescent="0.25">
      <c r="A224" s="219" t="s">
        <v>277</v>
      </c>
      <c r="B224" s="220"/>
      <c r="C224" s="220"/>
      <c r="D224" s="220"/>
      <c r="E224" s="220"/>
      <c r="F224" s="220"/>
      <c r="G224" s="139">
        <v>1730000</v>
      </c>
      <c r="H224" s="151"/>
      <c r="I224" s="151"/>
      <c r="J224" s="151"/>
      <c r="K224" s="143"/>
    </row>
    <row r="225" spans="1:12" x14ac:dyDescent="0.25">
      <c r="A225" s="219" t="s">
        <v>215</v>
      </c>
      <c r="B225" s="220"/>
      <c r="C225" s="220"/>
      <c r="D225" s="220"/>
      <c r="E225" s="220"/>
      <c r="F225" s="220"/>
      <c r="G225" s="139">
        <v>395000</v>
      </c>
      <c r="H225" s="151"/>
      <c r="I225" s="151"/>
      <c r="J225" s="151"/>
      <c r="K225" s="143"/>
    </row>
    <row r="226" spans="1:12" x14ac:dyDescent="0.25">
      <c r="A226" s="219" t="s">
        <v>218</v>
      </c>
      <c r="B226" s="220"/>
      <c r="C226" s="220"/>
      <c r="D226" s="220"/>
      <c r="E226" s="220"/>
      <c r="F226" s="220"/>
      <c r="G226" s="139">
        <v>192000</v>
      </c>
      <c r="H226" s="151"/>
      <c r="I226" s="151"/>
      <c r="J226" s="151"/>
      <c r="K226" s="143"/>
    </row>
    <row r="227" spans="1:12" x14ac:dyDescent="0.25">
      <c r="A227" s="219" t="s">
        <v>278</v>
      </c>
      <c r="B227" s="220"/>
      <c r="C227" s="220"/>
      <c r="D227" s="220"/>
      <c r="E227" s="220"/>
      <c r="F227" s="220"/>
      <c r="G227" s="139">
        <v>54300000000</v>
      </c>
      <c r="H227" s="151"/>
      <c r="I227" s="151"/>
      <c r="J227" s="151"/>
      <c r="K227" s="143"/>
    </row>
    <row r="228" spans="1:12" x14ac:dyDescent="0.25">
      <c r="A228" s="223" t="s">
        <v>279</v>
      </c>
      <c r="B228" s="224"/>
      <c r="C228" s="224"/>
      <c r="D228" s="224"/>
      <c r="E228" s="224"/>
      <c r="F228" s="224"/>
      <c r="G228" s="225">
        <v>2000</v>
      </c>
      <c r="H228" s="226"/>
      <c r="I228" s="226"/>
      <c r="J228" s="226"/>
      <c r="K228" s="227"/>
    </row>
    <row r="229" spans="1:12" x14ac:dyDescent="0.25">
      <c r="A229" s="19"/>
    </row>
    <row r="230" spans="1:12" ht="20.100000000000001" customHeight="1" x14ac:dyDescent="0.25">
      <c r="A230" s="164" t="s">
        <v>341</v>
      </c>
      <c r="B230" s="165"/>
      <c r="C230" s="166"/>
      <c r="D230" s="158">
        <v>2020</v>
      </c>
      <c r="E230" s="325"/>
      <c r="F230" s="158">
        <v>2021</v>
      </c>
      <c r="G230" s="325"/>
      <c r="H230" s="158">
        <v>2022</v>
      </c>
      <c r="I230" s="159"/>
      <c r="J230" s="158">
        <v>2023</v>
      </c>
      <c r="K230" s="159"/>
    </row>
    <row r="231" spans="1:12" x14ac:dyDescent="0.25">
      <c r="A231" s="155" t="s">
        <v>208</v>
      </c>
      <c r="B231" s="156"/>
      <c r="C231" s="157"/>
      <c r="D231" s="139">
        <v>64121</v>
      </c>
      <c r="E231" s="344"/>
      <c r="F231" s="148">
        <v>88016</v>
      </c>
      <c r="G231" s="321"/>
      <c r="H231" s="193">
        <v>81909</v>
      </c>
      <c r="I231" s="194"/>
      <c r="J231" s="193">
        <v>88760</v>
      </c>
      <c r="K231" s="194"/>
      <c r="L231" s="7"/>
    </row>
    <row r="232" spans="1:12" x14ac:dyDescent="0.25">
      <c r="A232" s="155" t="s">
        <v>209</v>
      </c>
      <c r="B232" s="156"/>
      <c r="C232" s="157"/>
      <c r="D232" s="139">
        <v>63</v>
      </c>
      <c r="E232" s="344"/>
      <c r="F232" s="148">
        <v>14</v>
      </c>
      <c r="G232" s="321"/>
      <c r="H232" s="193">
        <v>129</v>
      </c>
      <c r="I232" s="194"/>
      <c r="J232" s="193">
        <v>924</v>
      </c>
      <c r="K232" s="194"/>
      <c r="L232" s="7"/>
    </row>
    <row r="233" spans="1:12" x14ac:dyDescent="0.25">
      <c r="A233" s="155" t="s">
        <v>210</v>
      </c>
      <c r="B233" s="156"/>
      <c r="C233" s="157"/>
      <c r="D233" s="139">
        <v>178816</v>
      </c>
      <c r="E233" s="344"/>
      <c r="F233" s="148">
        <v>189174</v>
      </c>
      <c r="G233" s="321"/>
      <c r="H233" s="193">
        <v>192806</v>
      </c>
      <c r="I233" s="194"/>
      <c r="J233" s="193">
        <v>185249</v>
      </c>
      <c r="K233" s="194"/>
      <c r="L233" s="7"/>
    </row>
    <row r="234" spans="1:12" x14ac:dyDescent="0.25">
      <c r="A234" s="155" t="s">
        <v>211</v>
      </c>
      <c r="B234" s="156"/>
      <c r="C234" s="157"/>
      <c r="D234" s="139">
        <v>33314</v>
      </c>
      <c r="E234" s="344"/>
      <c r="F234" s="148">
        <v>32677</v>
      </c>
      <c r="G234" s="321"/>
      <c r="H234" s="193">
        <v>31544</v>
      </c>
      <c r="I234" s="194"/>
      <c r="J234" s="193">
        <v>30325</v>
      </c>
      <c r="K234" s="194"/>
      <c r="L234" s="7"/>
    </row>
    <row r="235" spans="1:12" x14ac:dyDescent="0.25">
      <c r="A235" s="155" t="s">
        <v>212</v>
      </c>
      <c r="B235" s="156"/>
      <c r="C235" s="157"/>
      <c r="D235" s="139">
        <v>7732</v>
      </c>
      <c r="E235" s="344"/>
      <c r="F235" s="148">
        <v>9373</v>
      </c>
      <c r="G235" s="321"/>
      <c r="H235" s="193">
        <v>10176</v>
      </c>
      <c r="I235" s="194"/>
      <c r="J235" s="193">
        <v>12532</v>
      </c>
      <c r="K235" s="194"/>
    </row>
    <row r="236" spans="1:12" x14ac:dyDescent="0.25">
      <c r="A236" s="155" t="s">
        <v>213</v>
      </c>
      <c r="B236" s="156"/>
      <c r="C236" s="157"/>
      <c r="D236" s="139">
        <v>8704</v>
      </c>
      <c r="E236" s="344"/>
      <c r="F236" s="148">
        <v>13319</v>
      </c>
      <c r="G236" s="321"/>
      <c r="H236" s="193">
        <v>12693</v>
      </c>
      <c r="I236" s="194"/>
      <c r="J236" s="193">
        <v>12701</v>
      </c>
      <c r="K236" s="194"/>
    </row>
    <row r="237" spans="1:12" x14ac:dyDescent="0.25">
      <c r="A237" s="232" t="s">
        <v>214</v>
      </c>
      <c r="B237" s="233"/>
      <c r="C237" s="234"/>
      <c r="D237" s="139">
        <v>4460</v>
      </c>
      <c r="E237" s="344"/>
      <c r="F237" s="148">
        <v>9103</v>
      </c>
      <c r="G237" s="321"/>
      <c r="H237" s="193">
        <v>5798</v>
      </c>
      <c r="I237" s="194"/>
      <c r="J237" s="193">
        <v>5486</v>
      </c>
      <c r="K237" s="194"/>
    </row>
    <row r="238" spans="1:12" x14ac:dyDescent="0.25">
      <c r="A238" s="155" t="s">
        <v>215</v>
      </c>
      <c r="B238" s="156"/>
      <c r="C238" s="157"/>
      <c r="D238" s="139">
        <v>5037</v>
      </c>
      <c r="E238" s="344"/>
      <c r="F238" s="148">
        <v>3845</v>
      </c>
      <c r="G238" s="321"/>
      <c r="H238" s="193">
        <v>6663</v>
      </c>
      <c r="I238" s="194"/>
      <c r="J238" s="193">
        <v>3360</v>
      </c>
      <c r="K238" s="194"/>
    </row>
    <row r="239" spans="1:12" x14ac:dyDescent="0.25">
      <c r="A239" s="232" t="s">
        <v>216</v>
      </c>
      <c r="B239" s="233"/>
      <c r="C239" s="234"/>
      <c r="D239" s="139">
        <v>1659</v>
      </c>
      <c r="E239" s="344"/>
      <c r="F239" s="148">
        <v>2090</v>
      </c>
      <c r="G239" s="321"/>
      <c r="H239" s="193">
        <v>1804</v>
      </c>
      <c r="I239" s="194"/>
      <c r="J239" s="193">
        <v>1251</v>
      </c>
      <c r="K239" s="194"/>
    </row>
    <row r="240" spans="1:12" x14ac:dyDescent="0.25">
      <c r="A240" s="155" t="s">
        <v>217</v>
      </c>
      <c r="B240" s="156"/>
      <c r="C240" s="157"/>
      <c r="D240" s="139">
        <v>743</v>
      </c>
      <c r="E240" s="344"/>
      <c r="F240" s="148">
        <v>1595</v>
      </c>
      <c r="G240" s="321"/>
      <c r="H240" s="193">
        <v>310</v>
      </c>
      <c r="I240" s="194"/>
      <c r="J240" s="193">
        <v>251</v>
      </c>
      <c r="K240" s="194"/>
    </row>
    <row r="241" spans="1:11" x14ac:dyDescent="0.25">
      <c r="A241" s="155" t="s">
        <v>218</v>
      </c>
      <c r="B241" s="156"/>
      <c r="C241" s="157"/>
      <c r="D241" s="139">
        <v>1745</v>
      </c>
      <c r="E241" s="344"/>
      <c r="F241" s="148">
        <v>776</v>
      </c>
      <c r="G241" s="321"/>
      <c r="H241" s="193">
        <v>1992</v>
      </c>
      <c r="I241" s="194"/>
      <c r="J241" s="193">
        <v>2421</v>
      </c>
      <c r="K241" s="194"/>
    </row>
    <row r="242" spans="1:11" x14ac:dyDescent="0.25">
      <c r="A242" s="232" t="s">
        <v>318</v>
      </c>
      <c r="B242" s="233"/>
      <c r="C242" s="234"/>
      <c r="D242" s="139">
        <v>775</v>
      </c>
      <c r="E242" s="344"/>
      <c r="F242" s="148">
        <v>945</v>
      </c>
      <c r="G242" s="321"/>
      <c r="H242" s="193">
        <v>1345</v>
      </c>
      <c r="I242" s="194"/>
      <c r="J242" s="193">
        <v>1913</v>
      </c>
      <c r="K242" s="194"/>
    </row>
    <row r="243" spans="1:11" x14ac:dyDescent="0.25">
      <c r="A243" s="155" t="s">
        <v>171</v>
      </c>
      <c r="B243" s="156"/>
      <c r="C243" s="157"/>
      <c r="D243" s="139">
        <v>1222</v>
      </c>
      <c r="E243" s="344"/>
      <c r="F243" s="148">
        <v>2596</v>
      </c>
      <c r="G243" s="321"/>
      <c r="H243" s="193">
        <v>2044</v>
      </c>
      <c r="I243" s="194"/>
      <c r="J243" s="193">
        <v>1485</v>
      </c>
      <c r="K243" s="194"/>
    </row>
    <row r="244" spans="1:11" x14ac:dyDescent="0.25">
      <c r="A244" s="155" t="s">
        <v>219</v>
      </c>
      <c r="B244" s="156"/>
      <c r="C244" s="157"/>
      <c r="D244" s="139">
        <v>250</v>
      </c>
      <c r="E244" s="344"/>
      <c r="F244" s="148">
        <v>340</v>
      </c>
      <c r="G244" s="321"/>
      <c r="H244" s="193">
        <v>500</v>
      </c>
      <c r="I244" s="194"/>
      <c r="J244" s="193">
        <v>709</v>
      </c>
      <c r="K244" s="194"/>
    </row>
    <row r="245" spans="1:11" x14ac:dyDescent="0.25">
      <c r="A245" s="155" t="s">
        <v>220</v>
      </c>
      <c r="B245" s="156"/>
      <c r="C245" s="157"/>
      <c r="D245" s="139">
        <v>44</v>
      </c>
      <c r="E245" s="344"/>
      <c r="F245" s="148">
        <v>46</v>
      </c>
      <c r="G245" s="321"/>
      <c r="H245" s="193">
        <v>62</v>
      </c>
      <c r="I245" s="194"/>
      <c r="J245" s="193">
        <v>16</v>
      </c>
      <c r="K245" s="194"/>
    </row>
    <row r="246" spans="1:11" x14ac:dyDescent="0.25">
      <c r="A246" s="155" t="s">
        <v>221</v>
      </c>
      <c r="B246" s="156"/>
      <c r="C246" s="157"/>
      <c r="D246" s="139">
        <v>292</v>
      </c>
      <c r="E246" s="344"/>
      <c r="F246" s="148">
        <v>85</v>
      </c>
      <c r="G246" s="321"/>
      <c r="H246" s="193">
        <v>97</v>
      </c>
      <c r="I246" s="194"/>
      <c r="J246" s="193">
        <v>19</v>
      </c>
      <c r="K246" s="194"/>
    </row>
    <row r="247" spans="1:11" x14ac:dyDescent="0.25">
      <c r="A247" s="155" t="s">
        <v>222</v>
      </c>
      <c r="B247" s="156"/>
      <c r="C247" s="157"/>
      <c r="D247" s="139">
        <v>35</v>
      </c>
      <c r="E247" s="344"/>
      <c r="F247" s="148">
        <v>52</v>
      </c>
      <c r="G247" s="321"/>
      <c r="H247" s="193">
        <v>52</v>
      </c>
      <c r="I247" s="194"/>
      <c r="J247" s="193">
        <v>16</v>
      </c>
      <c r="K247" s="194"/>
    </row>
    <row r="248" spans="1:11" x14ac:dyDescent="0.25">
      <c r="A248" s="155" t="s">
        <v>223</v>
      </c>
      <c r="B248" s="156"/>
      <c r="C248" s="157"/>
      <c r="D248" s="139">
        <v>426</v>
      </c>
      <c r="E248" s="344"/>
      <c r="F248" s="148">
        <v>432</v>
      </c>
      <c r="G248" s="321"/>
      <c r="H248" s="193">
        <v>971</v>
      </c>
      <c r="I248" s="194"/>
      <c r="J248" s="193">
        <v>561</v>
      </c>
      <c r="K248" s="194"/>
    </row>
    <row r="249" spans="1:11" x14ac:dyDescent="0.25">
      <c r="A249" s="155" t="s">
        <v>224</v>
      </c>
      <c r="B249" s="156"/>
      <c r="C249" s="157"/>
      <c r="D249" s="139">
        <v>2598</v>
      </c>
      <c r="E249" s="344"/>
      <c r="F249" s="148">
        <v>2208</v>
      </c>
      <c r="G249" s="321"/>
      <c r="H249" s="193">
        <v>2953</v>
      </c>
      <c r="I249" s="194"/>
      <c r="J249" s="193">
        <v>4413</v>
      </c>
      <c r="K249" s="194"/>
    </row>
    <row r="250" spans="1:11" x14ac:dyDescent="0.25">
      <c r="A250" s="155" t="s">
        <v>225</v>
      </c>
      <c r="B250" s="156"/>
      <c r="C250" s="157"/>
      <c r="D250" s="139">
        <v>1516</v>
      </c>
      <c r="E250" s="344"/>
      <c r="F250" s="148">
        <v>1090</v>
      </c>
      <c r="G250" s="321"/>
      <c r="H250" s="193">
        <v>1392</v>
      </c>
      <c r="I250" s="194"/>
      <c r="J250" s="193">
        <v>977</v>
      </c>
      <c r="K250" s="194"/>
    </row>
    <row r="251" spans="1:11" x14ac:dyDescent="0.25">
      <c r="A251" s="155" t="s">
        <v>380</v>
      </c>
      <c r="B251" s="156"/>
      <c r="C251" s="157"/>
      <c r="D251" s="348">
        <v>3.45</v>
      </c>
      <c r="E251" s="344"/>
      <c r="F251" s="351">
        <v>3.8</v>
      </c>
      <c r="G251" s="321"/>
      <c r="H251" s="334">
        <v>4.4000000000000004</v>
      </c>
      <c r="I251" s="302"/>
      <c r="J251" s="334">
        <v>6.3</v>
      </c>
      <c r="K251" s="302"/>
    </row>
    <row r="252" spans="1:11" x14ac:dyDescent="0.25">
      <c r="A252" s="232" t="s">
        <v>226</v>
      </c>
      <c r="B252" s="233"/>
      <c r="C252" s="234"/>
      <c r="D252" s="348">
        <v>2.65</v>
      </c>
      <c r="E252" s="344"/>
      <c r="F252" s="351">
        <v>2.9</v>
      </c>
      <c r="G252" s="321"/>
      <c r="H252" s="334">
        <v>3</v>
      </c>
      <c r="I252" s="302"/>
      <c r="J252" s="335">
        <v>3.17</v>
      </c>
      <c r="K252" s="336"/>
    </row>
    <row r="253" spans="1:11" x14ac:dyDescent="0.25">
      <c r="A253" s="341" t="s">
        <v>227</v>
      </c>
      <c r="B253" s="342"/>
      <c r="C253" s="343"/>
      <c r="D253" s="349">
        <v>0.8</v>
      </c>
      <c r="E253" s="346"/>
      <c r="F253" s="350">
        <v>0.9</v>
      </c>
      <c r="G253" s="324"/>
      <c r="H253" s="337">
        <v>1.4</v>
      </c>
      <c r="I253" s="338"/>
      <c r="J253" s="339">
        <v>3.22</v>
      </c>
      <c r="K253" s="340"/>
    </row>
    <row r="254" spans="1:11" x14ac:dyDescent="0.25">
      <c r="D254" s="9"/>
      <c r="E254" s="9"/>
    </row>
    <row r="255" spans="1:11" ht="20.100000000000001" customHeight="1" x14ac:dyDescent="0.25">
      <c r="A255" s="164" t="s">
        <v>342</v>
      </c>
      <c r="B255" s="165"/>
      <c r="C255" s="166"/>
      <c r="D255" s="158">
        <v>2020</v>
      </c>
      <c r="E255" s="325"/>
      <c r="F255" s="158">
        <v>2021</v>
      </c>
      <c r="G255" s="325"/>
      <c r="H255" s="158">
        <v>2022</v>
      </c>
      <c r="I255" s="159"/>
      <c r="J255" s="158">
        <v>2023</v>
      </c>
      <c r="K255" s="159"/>
    </row>
    <row r="256" spans="1:11" x14ac:dyDescent="0.25">
      <c r="A256" s="155" t="s">
        <v>228</v>
      </c>
      <c r="B256" s="156"/>
      <c r="C256" s="157"/>
      <c r="D256" s="148">
        <v>47918</v>
      </c>
      <c r="E256" s="321"/>
      <c r="F256" s="148">
        <v>56651</v>
      </c>
      <c r="G256" s="321"/>
      <c r="H256" s="193">
        <f>H271</f>
        <v>45897</v>
      </c>
      <c r="I256" s="194"/>
      <c r="J256" s="193">
        <v>48200</v>
      </c>
      <c r="K256" s="194"/>
    </row>
    <row r="257" spans="1:11" x14ac:dyDescent="0.25">
      <c r="A257" s="155" t="s">
        <v>229</v>
      </c>
      <c r="B257" s="156"/>
      <c r="C257" s="157"/>
      <c r="D257" s="139">
        <v>5617</v>
      </c>
      <c r="E257" s="344"/>
      <c r="F257" s="148">
        <v>5830</v>
      </c>
      <c r="G257" s="321"/>
      <c r="H257" s="193">
        <v>6171</v>
      </c>
      <c r="I257" s="194"/>
      <c r="J257" s="193">
        <v>4868</v>
      </c>
      <c r="K257" s="194"/>
    </row>
    <row r="258" spans="1:11" x14ac:dyDescent="0.25">
      <c r="A258" s="155" t="s">
        <v>230</v>
      </c>
      <c r="B258" s="156"/>
      <c r="C258" s="157"/>
      <c r="D258" s="139">
        <v>977</v>
      </c>
      <c r="E258" s="344"/>
      <c r="F258" s="148">
        <v>1136</v>
      </c>
      <c r="G258" s="321"/>
      <c r="H258" s="193">
        <v>1219</v>
      </c>
      <c r="I258" s="194"/>
      <c r="J258" s="193">
        <v>1128</v>
      </c>
      <c r="K258" s="194"/>
    </row>
    <row r="259" spans="1:11" x14ac:dyDescent="0.25">
      <c r="A259" s="244" t="s">
        <v>231</v>
      </c>
      <c r="B259" s="245"/>
      <c r="C259" s="246"/>
      <c r="D259" s="247">
        <f>SUM(D256:D258)</f>
        <v>54512</v>
      </c>
      <c r="E259" s="344"/>
      <c r="F259" s="347">
        <f>SUM(F256:F258)</f>
        <v>63617</v>
      </c>
      <c r="G259" s="321"/>
      <c r="H259" s="332">
        <f>SUM(H256:H258)</f>
        <v>53287</v>
      </c>
      <c r="I259" s="333"/>
      <c r="J259" s="332">
        <f>SUM(J256:J258)</f>
        <v>54196</v>
      </c>
      <c r="K259" s="333"/>
    </row>
    <row r="260" spans="1:11" x14ac:dyDescent="0.25">
      <c r="A260" s="178" t="s">
        <v>238</v>
      </c>
      <c r="B260" s="179"/>
      <c r="C260" s="180"/>
      <c r="D260" s="345">
        <v>1318</v>
      </c>
      <c r="E260" s="346"/>
      <c r="F260" s="326">
        <v>1435</v>
      </c>
      <c r="G260" s="324"/>
      <c r="H260" s="200">
        <v>1431</v>
      </c>
      <c r="I260" s="201"/>
      <c r="J260" s="200">
        <v>1394</v>
      </c>
      <c r="K260" s="201"/>
    </row>
    <row r="261" spans="1:11" x14ac:dyDescent="0.25">
      <c r="A261" s="278"/>
      <c r="B261" s="278"/>
      <c r="C261" s="278"/>
      <c r="D261" s="278"/>
      <c r="E261" s="278"/>
    </row>
    <row r="262" spans="1:11" ht="20.100000000000001" customHeight="1" x14ac:dyDescent="0.25">
      <c r="A262" s="164" t="s">
        <v>343</v>
      </c>
      <c r="B262" s="165"/>
      <c r="C262" s="166"/>
      <c r="D262" s="158">
        <v>2020</v>
      </c>
      <c r="E262" s="325"/>
      <c r="F262" s="158">
        <v>2021</v>
      </c>
      <c r="G262" s="325"/>
      <c r="H262" s="158">
        <v>2022</v>
      </c>
      <c r="I262" s="159"/>
      <c r="J262" s="158">
        <v>2023</v>
      </c>
      <c r="K262" s="159"/>
    </row>
    <row r="263" spans="1:11" x14ac:dyDescent="0.25">
      <c r="A263" s="155" t="s">
        <v>232</v>
      </c>
      <c r="B263" s="156"/>
      <c r="C263" s="157"/>
      <c r="D263" s="148">
        <v>3948</v>
      </c>
      <c r="E263" s="321"/>
      <c r="F263" s="148">
        <v>4378</v>
      </c>
      <c r="G263" s="321"/>
      <c r="H263" s="193">
        <v>1020</v>
      </c>
      <c r="I263" s="194"/>
      <c r="J263" s="193">
        <v>1214</v>
      </c>
      <c r="K263" s="194"/>
    </row>
    <row r="264" spans="1:11" x14ac:dyDescent="0.25">
      <c r="A264" s="155" t="s">
        <v>233</v>
      </c>
      <c r="B264" s="156"/>
      <c r="C264" s="157"/>
      <c r="D264" s="148">
        <v>10979</v>
      </c>
      <c r="E264" s="321"/>
      <c r="F264" s="148">
        <v>13176</v>
      </c>
      <c r="G264" s="321"/>
      <c r="H264" s="193">
        <v>11992</v>
      </c>
      <c r="I264" s="194"/>
      <c r="J264" s="193">
        <v>13393</v>
      </c>
      <c r="K264" s="194"/>
    </row>
    <row r="265" spans="1:11" x14ac:dyDescent="0.25">
      <c r="A265" s="155" t="s">
        <v>234</v>
      </c>
      <c r="B265" s="156"/>
      <c r="C265" s="157"/>
      <c r="D265" s="148">
        <f t="shared" ref="D265" si="25">D266+D267</f>
        <v>6016</v>
      </c>
      <c r="E265" s="321"/>
      <c r="F265" s="148">
        <f>F266+F267</f>
        <v>7026</v>
      </c>
      <c r="G265" s="321"/>
      <c r="H265" s="193">
        <f>H266+H267</f>
        <v>6775</v>
      </c>
      <c r="I265" s="194"/>
      <c r="J265" s="193">
        <f>J266+J267</f>
        <v>6949</v>
      </c>
      <c r="K265" s="194"/>
    </row>
    <row r="266" spans="1:11" x14ac:dyDescent="0.25">
      <c r="A266" s="232" t="s">
        <v>313</v>
      </c>
      <c r="B266" s="233"/>
      <c r="C266" s="234"/>
      <c r="D266" s="148">
        <v>5582</v>
      </c>
      <c r="E266" s="321"/>
      <c r="F266" s="148">
        <v>6386</v>
      </c>
      <c r="G266" s="321"/>
      <c r="H266" s="193">
        <v>5838</v>
      </c>
      <c r="I266" s="194"/>
      <c r="J266" s="193">
        <v>6327</v>
      </c>
      <c r="K266" s="194"/>
    </row>
    <row r="267" spans="1:11" x14ac:dyDescent="0.25">
      <c r="A267" s="232" t="s">
        <v>314</v>
      </c>
      <c r="B267" s="233"/>
      <c r="C267" s="234"/>
      <c r="D267" s="148">
        <v>434</v>
      </c>
      <c r="E267" s="321"/>
      <c r="F267" s="148">
        <v>640</v>
      </c>
      <c r="G267" s="321"/>
      <c r="H267" s="193">
        <v>937</v>
      </c>
      <c r="I267" s="194"/>
      <c r="J267" s="193">
        <v>622</v>
      </c>
      <c r="K267" s="194"/>
    </row>
    <row r="268" spans="1:11" x14ac:dyDescent="0.25">
      <c r="A268" s="155" t="s">
        <v>235</v>
      </c>
      <c r="B268" s="156"/>
      <c r="C268" s="157"/>
      <c r="D268" s="148">
        <f>D269+D270</f>
        <v>26917</v>
      </c>
      <c r="E268" s="321"/>
      <c r="F268" s="148">
        <f>F269+F270</f>
        <v>31139</v>
      </c>
      <c r="G268" s="321"/>
      <c r="H268" s="193">
        <f>H269+H270</f>
        <v>26110</v>
      </c>
      <c r="I268" s="194"/>
      <c r="J268" s="193">
        <f>J269+J270</f>
        <v>26644</v>
      </c>
      <c r="K268" s="194"/>
    </row>
    <row r="269" spans="1:11" x14ac:dyDescent="0.25">
      <c r="A269" s="232" t="s">
        <v>313</v>
      </c>
      <c r="B269" s="233"/>
      <c r="C269" s="234"/>
      <c r="D269" s="148">
        <v>22314</v>
      </c>
      <c r="E269" s="321"/>
      <c r="F269" s="148">
        <v>25435</v>
      </c>
      <c r="G269" s="321"/>
      <c r="H269" s="193">
        <v>21292</v>
      </c>
      <c r="I269" s="194"/>
      <c r="J269" s="193">
        <v>22098</v>
      </c>
      <c r="K269" s="194"/>
    </row>
    <row r="270" spans="1:11" x14ac:dyDescent="0.25">
      <c r="A270" s="232" t="s">
        <v>314</v>
      </c>
      <c r="B270" s="233"/>
      <c r="C270" s="234"/>
      <c r="D270" s="148">
        <v>4603</v>
      </c>
      <c r="E270" s="321"/>
      <c r="F270" s="148">
        <v>5704</v>
      </c>
      <c r="G270" s="321"/>
      <c r="H270" s="193">
        <v>4818</v>
      </c>
      <c r="I270" s="194"/>
      <c r="J270" s="193">
        <v>4546</v>
      </c>
      <c r="K270" s="194"/>
    </row>
    <row r="271" spans="1:11" x14ac:dyDescent="0.25">
      <c r="A271" s="202" t="s">
        <v>0</v>
      </c>
      <c r="B271" s="203"/>
      <c r="C271" s="204"/>
      <c r="D271" s="328">
        <f>SUM(D263+D264+D265+D268)</f>
        <v>47860</v>
      </c>
      <c r="E271" s="324"/>
      <c r="F271" s="328">
        <f>SUM(F263+F264+F265+F268)</f>
        <v>55719</v>
      </c>
      <c r="G271" s="324"/>
      <c r="H271" s="329">
        <f>SUM(H263+H264+H265+H268)</f>
        <v>45897</v>
      </c>
      <c r="I271" s="330"/>
      <c r="J271" s="329">
        <f>SUM(J263+J264+J265+J268)</f>
        <v>48200</v>
      </c>
      <c r="K271" s="330"/>
    </row>
    <row r="273" spans="1:11" ht="20.100000000000001" customHeight="1" x14ac:dyDescent="0.25">
      <c r="A273" s="164" t="s">
        <v>236</v>
      </c>
      <c r="B273" s="165"/>
      <c r="C273" s="166"/>
      <c r="D273" s="158">
        <v>2020</v>
      </c>
      <c r="E273" s="325"/>
      <c r="F273" s="158">
        <v>2021</v>
      </c>
      <c r="G273" s="325"/>
      <c r="H273" s="158">
        <v>2022</v>
      </c>
      <c r="I273" s="159"/>
      <c r="J273" s="158">
        <v>2023</v>
      </c>
      <c r="K273" s="159"/>
    </row>
    <row r="274" spans="1:11" x14ac:dyDescent="0.25">
      <c r="A274" s="155" t="s">
        <v>228</v>
      </c>
      <c r="B274" s="156"/>
      <c r="C274" s="157"/>
      <c r="D274" s="148">
        <v>4394</v>
      </c>
      <c r="E274" s="321"/>
      <c r="F274" s="148">
        <v>4865</v>
      </c>
      <c r="G274" s="321"/>
      <c r="H274" s="193">
        <v>4503</v>
      </c>
      <c r="I274" s="194"/>
      <c r="J274" s="193">
        <v>6408</v>
      </c>
      <c r="K274" s="194"/>
    </row>
    <row r="275" spans="1:11" x14ac:dyDescent="0.25">
      <c r="A275" s="155" t="s">
        <v>229</v>
      </c>
      <c r="B275" s="156"/>
      <c r="C275" s="157"/>
      <c r="D275" s="148">
        <v>936</v>
      </c>
      <c r="E275" s="321"/>
      <c r="F275" s="148">
        <v>434</v>
      </c>
      <c r="G275" s="321"/>
      <c r="H275" s="193">
        <v>291</v>
      </c>
      <c r="I275" s="194"/>
      <c r="J275" s="193">
        <v>454</v>
      </c>
      <c r="K275" s="194"/>
    </row>
    <row r="276" spans="1:11" ht="21" x14ac:dyDescent="0.25">
      <c r="A276" s="155" t="s">
        <v>237</v>
      </c>
      <c r="B276" s="156"/>
      <c r="C276" s="157"/>
      <c r="D276" s="331">
        <v>589</v>
      </c>
      <c r="E276" s="321"/>
      <c r="F276" s="148">
        <v>554</v>
      </c>
      <c r="G276" s="321"/>
      <c r="H276" s="193">
        <v>551</v>
      </c>
      <c r="I276" s="194"/>
      <c r="J276" s="193">
        <v>535</v>
      </c>
      <c r="K276" s="194"/>
    </row>
    <row r="277" spans="1:11" x14ac:dyDescent="0.25">
      <c r="A277" s="202" t="s">
        <v>231</v>
      </c>
      <c r="B277" s="203"/>
      <c r="C277" s="204"/>
      <c r="D277" s="328">
        <f>SUM(D274:D276)</f>
        <v>5919</v>
      </c>
      <c r="E277" s="324"/>
      <c r="F277" s="328">
        <f>SUM(F274:F276)</f>
        <v>5853</v>
      </c>
      <c r="G277" s="324"/>
      <c r="H277" s="329">
        <f>SUM(H274:H276)</f>
        <v>5345</v>
      </c>
      <c r="I277" s="330"/>
      <c r="J277" s="329">
        <f>SUM(J274:J276)</f>
        <v>7397</v>
      </c>
      <c r="K277" s="330"/>
    </row>
    <row r="279" spans="1:11" x14ac:dyDescent="0.25">
      <c r="A279" s="210" t="s">
        <v>344</v>
      </c>
      <c r="B279" s="211"/>
      <c r="C279" s="205" t="s">
        <v>228</v>
      </c>
      <c r="D279" s="206"/>
      <c r="E279" s="327"/>
      <c r="F279" s="205" t="s">
        <v>239</v>
      </c>
      <c r="G279" s="206"/>
      <c r="H279" s="327"/>
      <c r="I279" s="205" t="s">
        <v>0</v>
      </c>
      <c r="J279" s="206"/>
      <c r="K279" s="207"/>
    </row>
    <row r="280" spans="1:11" x14ac:dyDescent="0.25">
      <c r="A280" s="212"/>
      <c r="B280" s="213"/>
      <c r="C280" s="20">
        <v>2021</v>
      </c>
      <c r="D280" s="20">
        <v>2022</v>
      </c>
      <c r="E280" s="20">
        <v>2023</v>
      </c>
      <c r="F280" s="20">
        <v>2021</v>
      </c>
      <c r="G280" s="20">
        <v>2022</v>
      </c>
      <c r="H280" s="20">
        <v>2023</v>
      </c>
      <c r="I280" s="20">
        <v>2021</v>
      </c>
      <c r="J280" s="20">
        <v>2022</v>
      </c>
      <c r="K280" s="21">
        <v>2023</v>
      </c>
    </row>
    <row r="281" spans="1:11" x14ac:dyDescent="0.25">
      <c r="A281" s="155" t="s">
        <v>240</v>
      </c>
      <c r="B281" s="157"/>
      <c r="C281" s="88">
        <v>65</v>
      </c>
      <c r="D281" s="88">
        <v>171</v>
      </c>
      <c r="E281" s="14">
        <v>132</v>
      </c>
      <c r="F281" s="88">
        <v>2533</v>
      </c>
      <c r="G281" s="88">
        <v>3240</v>
      </c>
      <c r="H281" s="14">
        <v>1874</v>
      </c>
      <c r="I281" s="14">
        <f t="shared" ref="I281:K296" si="26">C281+F281</f>
        <v>2598</v>
      </c>
      <c r="J281" s="14">
        <f t="shared" si="26"/>
        <v>3411</v>
      </c>
      <c r="K281" s="13">
        <f t="shared" si="26"/>
        <v>2006</v>
      </c>
    </row>
    <row r="282" spans="1:11" x14ac:dyDescent="0.25">
      <c r="A282" s="155" t="s">
        <v>241</v>
      </c>
      <c r="B282" s="157"/>
      <c r="C282" s="88">
        <v>747</v>
      </c>
      <c r="D282" s="88">
        <v>311</v>
      </c>
      <c r="E282" s="14">
        <v>516</v>
      </c>
      <c r="F282" s="88">
        <v>356</v>
      </c>
      <c r="G282" s="88">
        <v>2010</v>
      </c>
      <c r="H282" s="14">
        <v>171</v>
      </c>
      <c r="I282" s="14">
        <f t="shared" si="26"/>
        <v>1103</v>
      </c>
      <c r="J282" s="14">
        <f t="shared" si="26"/>
        <v>2321</v>
      </c>
      <c r="K282" s="13">
        <f t="shared" si="26"/>
        <v>687</v>
      </c>
    </row>
    <row r="283" spans="1:11" x14ac:dyDescent="0.25">
      <c r="A283" s="155" t="s">
        <v>242</v>
      </c>
      <c r="B283" s="157"/>
      <c r="C283" s="88"/>
      <c r="D283" s="88">
        <v>15</v>
      </c>
      <c r="E283" s="14">
        <v>1</v>
      </c>
      <c r="F283" s="88">
        <v>626</v>
      </c>
      <c r="G283" s="88">
        <v>473</v>
      </c>
      <c r="H283" s="14">
        <v>334</v>
      </c>
      <c r="I283" s="14">
        <f t="shared" si="26"/>
        <v>626</v>
      </c>
      <c r="J283" s="14">
        <f t="shared" si="26"/>
        <v>488</v>
      </c>
      <c r="K283" s="13">
        <f t="shared" si="26"/>
        <v>335</v>
      </c>
    </row>
    <row r="284" spans="1:11" x14ac:dyDescent="0.25">
      <c r="A284" s="155" t="s">
        <v>243</v>
      </c>
      <c r="B284" s="157"/>
      <c r="C284" s="88"/>
      <c r="D284" s="88">
        <v>9</v>
      </c>
      <c r="E284" s="14"/>
      <c r="F284" s="88">
        <v>11</v>
      </c>
      <c r="G284" s="88">
        <v>16</v>
      </c>
      <c r="H284" s="14">
        <v>4</v>
      </c>
      <c r="I284" s="14">
        <f t="shared" si="26"/>
        <v>11</v>
      </c>
      <c r="J284" s="14">
        <f t="shared" si="26"/>
        <v>25</v>
      </c>
      <c r="K284" s="13">
        <f t="shared" si="26"/>
        <v>4</v>
      </c>
    </row>
    <row r="285" spans="1:11" x14ac:dyDescent="0.25">
      <c r="A285" s="155" t="s">
        <v>244</v>
      </c>
      <c r="B285" s="157"/>
      <c r="C285" s="88">
        <v>76</v>
      </c>
      <c r="D285" s="88">
        <v>695</v>
      </c>
      <c r="E285" s="14">
        <v>298</v>
      </c>
      <c r="F285" s="88">
        <v>539</v>
      </c>
      <c r="G285" s="88">
        <v>217</v>
      </c>
      <c r="H285" s="14">
        <v>414</v>
      </c>
      <c r="I285" s="14">
        <f t="shared" si="26"/>
        <v>615</v>
      </c>
      <c r="J285" s="14">
        <f t="shared" si="26"/>
        <v>912</v>
      </c>
      <c r="K285" s="13">
        <f t="shared" si="26"/>
        <v>712</v>
      </c>
    </row>
    <row r="286" spans="1:11" x14ac:dyDescent="0.25">
      <c r="A286" s="155" t="s">
        <v>245</v>
      </c>
      <c r="B286" s="157"/>
      <c r="C286" s="88">
        <v>2271</v>
      </c>
      <c r="D286" s="88">
        <v>1572</v>
      </c>
      <c r="E286" s="14">
        <v>1846</v>
      </c>
      <c r="F286" s="88">
        <v>261</v>
      </c>
      <c r="G286" s="88">
        <v>1897</v>
      </c>
      <c r="H286" s="14">
        <v>55561</v>
      </c>
      <c r="I286" s="14">
        <f t="shared" si="26"/>
        <v>2532</v>
      </c>
      <c r="J286" s="14">
        <f t="shared" si="26"/>
        <v>3469</v>
      </c>
      <c r="K286" s="13">
        <f t="shared" si="26"/>
        <v>57407</v>
      </c>
    </row>
    <row r="287" spans="1:11" x14ac:dyDescent="0.25">
      <c r="A287" s="155" t="s">
        <v>246</v>
      </c>
      <c r="B287" s="157"/>
      <c r="C287" s="88"/>
      <c r="D287" s="88">
        <v>0</v>
      </c>
      <c r="E287" s="14"/>
      <c r="F287" s="88">
        <v>576</v>
      </c>
      <c r="G287" s="88">
        <v>250</v>
      </c>
      <c r="H287" s="14">
        <v>307</v>
      </c>
      <c r="I287" s="14">
        <f t="shared" si="26"/>
        <v>576</v>
      </c>
      <c r="J287" s="14">
        <f t="shared" si="26"/>
        <v>250</v>
      </c>
      <c r="K287" s="13">
        <f t="shared" si="26"/>
        <v>307</v>
      </c>
    </row>
    <row r="288" spans="1:11" x14ac:dyDescent="0.25">
      <c r="A288" s="155" t="s">
        <v>247</v>
      </c>
      <c r="B288" s="157"/>
      <c r="C288" s="88"/>
      <c r="D288" s="88">
        <v>0</v>
      </c>
      <c r="E288" s="14"/>
      <c r="F288" s="88"/>
      <c r="G288" s="88">
        <v>0</v>
      </c>
      <c r="H288" s="14"/>
      <c r="I288" s="14"/>
      <c r="J288" s="14"/>
      <c r="K288" s="13">
        <f t="shared" si="26"/>
        <v>0</v>
      </c>
    </row>
    <row r="289" spans="1:11" x14ac:dyDescent="0.25">
      <c r="A289" s="155" t="s">
        <v>248</v>
      </c>
      <c r="B289" s="157"/>
      <c r="C289" s="88">
        <v>42</v>
      </c>
      <c r="D289" s="88">
        <v>353</v>
      </c>
      <c r="E289" s="14">
        <v>15</v>
      </c>
      <c r="F289" s="88">
        <v>229</v>
      </c>
      <c r="G289" s="88">
        <v>114</v>
      </c>
      <c r="H289" s="14">
        <v>210</v>
      </c>
      <c r="I289" s="14">
        <f t="shared" ref="I289:K303" si="27">C289+F289</f>
        <v>271</v>
      </c>
      <c r="J289" s="14">
        <f t="shared" si="27"/>
        <v>467</v>
      </c>
      <c r="K289" s="13">
        <f t="shared" si="26"/>
        <v>225</v>
      </c>
    </row>
    <row r="290" spans="1:11" x14ac:dyDescent="0.25">
      <c r="A290" s="155" t="s">
        <v>224</v>
      </c>
      <c r="B290" s="157"/>
      <c r="C290" s="88"/>
      <c r="D290" s="88">
        <v>0</v>
      </c>
      <c r="E290" s="14"/>
      <c r="F290" s="88"/>
      <c r="G290" s="88">
        <v>0</v>
      </c>
      <c r="H290" s="14">
        <v>2257</v>
      </c>
      <c r="I290" s="14">
        <f t="shared" si="27"/>
        <v>0</v>
      </c>
      <c r="J290" s="14">
        <f t="shared" si="27"/>
        <v>0</v>
      </c>
      <c r="K290" s="13">
        <f t="shared" si="26"/>
        <v>2257</v>
      </c>
    </row>
    <row r="291" spans="1:11" x14ac:dyDescent="0.25">
      <c r="A291" s="155" t="s">
        <v>249</v>
      </c>
      <c r="B291" s="157"/>
      <c r="C291" s="88">
        <v>21493</v>
      </c>
      <c r="D291" s="88">
        <v>470</v>
      </c>
      <c r="E291" s="14">
        <v>247</v>
      </c>
      <c r="F291" s="88">
        <v>7428</v>
      </c>
      <c r="G291" s="88">
        <v>3216</v>
      </c>
      <c r="H291" s="14">
        <v>662</v>
      </c>
      <c r="I291" s="14">
        <f t="shared" si="27"/>
        <v>28921</v>
      </c>
      <c r="J291" s="14">
        <f t="shared" si="27"/>
        <v>3686</v>
      </c>
      <c r="K291" s="13">
        <f t="shared" si="26"/>
        <v>909</v>
      </c>
    </row>
    <row r="292" spans="1:11" x14ac:dyDescent="0.25">
      <c r="A292" s="155" t="s">
        <v>250</v>
      </c>
      <c r="B292" s="157"/>
      <c r="C292" s="88">
        <v>10</v>
      </c>
      <c r="D292" s="88">
        <v>16</v>
      </c>
      <c r="E292" s="14">
        <v>6</v>
      </c>
      <c r="F292" s="88">
        <v>17</v>
      </c>
      <c r="G292" s="88">
        <v>35</v>
      </c>
      <c r="H292" s="14">
        <v>37</v>
      </c>
      <c r="I292" s="14">
        <f t="shared" si="27"/>
        <v>27</v>
      </c>
      <c r="J292" s="14">
        <f t="shared" si="27"/>
        <v>51</v>
      </c>
      <c r="K292" s="13">
        <f t="shared" si="26"/>
        <v>43</v>
      </c>
    </row>
    <row r="293" spans="1:11" x14ac:dyDescent="0.25">
      <c r="A293" s="155" t="s">
        <v>251</v>
      </c>
      <c r="B293" s="157"/>
      <c r="C293" s="88">
        <v>92</v>
      </c>
      <c r="D293" s="88">
        <v>673</v>
      </c>
      <c r="E293" s="14">
        <v>408</v>
      </c>
      <c r="F293" s="88">
        <v>111</v>
      </c>
      <c r="G293" s="88">
        <v>71</v>
      </c>
      <c r="H293" s="14">
        <v>501</v>
      </c>
      <c r="I293" s="14">
        <f t="shared" si="27"/>
        <v>203</v>
      </c>
      <c r="J293" s="14">
        <f t="shared" si="27"/>
        <v>744</v>
      </c>
      <c r="K293" s="13">
        <f t="shared" si="26"/>
        <v>909</v>
      </c>
    </row>
    <row r="294" spans="1:11" x14ac:dyDescent="0.25">
      <c r="A294" s="155" t="s">
        <v>252</v>
      </c>
      <c r="B294" s="157"/>
      <c r="C294" s="88">
        <v>192</v>
      </c>
      <c r="D294" s="88">
        <v>128</v>
      </c>
      <c r="E294" s="14">
        <v>111</v>
      </c>
      <c r="F294" s="88">
        <v>51</v>
      </c>
      <c r="G294" s="88">
        <v>815</v>
      </c>
      <c r="H294" s="14">
        <v>2085</v>
      </c>
      <c r="I294" s="14">
        <f t="shared" si="27"/>
        <v>243</v>
      </c>
      <c r="J294" s="14">
        <f t="shared" si="27"/>
        <v>943</v>
      </c>
      <c r="K294" s="13">
        <f t="shared" si="26"/>
        <v>2196</v>
      </c>
    </row>
    <row r="295" spans="1:11" x14ac:dyDescent="0.25">
      <c r="A295" s="155" t="s">
        <v>253</v>
      </c>
      <c r="B295" s="157"/>
      <c r="C295" s="88">
        <v>122</v>
      </c>
      <c r="D295" s="88">
        <v>0</v>
      </c>
      <c r="E295" s="14">
        <v>6</v>
      </c>
      <c r="F295" s="88">
        <v>6</v>
      </c>
      <c r="G295" s="88">
        <v>0</v>
      </c>
      <c r="H295" s="14">
        <v>22</v>
      </c>
      <c r="I295" s="14">
        <f t="shared" si="27"/>
        <v>128</v>
      </c>
      <c r="J295" s="14">
        <f t="shared" si="27"/>
        <v>0</v>
      </c>
      <c r="K295" s="13">
        <f t="shared" si="26"/>
        <v>28</v>
      </c>
    </row>
    <row r="296" spans="1:11" x14ac:dyDescent="0.25">
      <c r="A296" s="155" t="s">
        <v>254</v>
      </c>
      <c r="B296" s="157"/>
      <c r="C296" s="88">
        <v>200</v>
      </c>
      <c r="D296" s="88">
        <v>171</v>
      </c>
      <c r="E296" s="14">
        <v>4</v>
      </c>
      <c r="F296" s="88">
        <v>79</v>
      </c>
      <c r="G296" s="88">
        <v>391</v>
      </c>
      <c r="H296" s="14">
        <v>149</v>
      </c>
      <c r="I296" s="14">
        <f t="shared" si="27"/>
        <v>279</v>
      </c>
      <c r="J296" s="14">
        <f t="shared" si="27"/>
        <v>562</v>
      </c>
      <c r="K296" s="13">
        <f t="shared" si="26"/>
        <v>153</v>
      </c>
    </row>
    <row r="297" spans="1:11" x14ac:dyDescent="0.25">
      <c r="A297" s="155" t="s">
        <v>255</v>
      </c>
      <c r="B297" s="157"/>
      <c r="C297" s="88">
        <v>349</v>
      </c>
      <c r="D297" s="88">
        <v>334</v>
      </c>
      <c r="E297" s="14">
        <v>370</v>
      </c>
      <c r="F297" s="88">
        <v>120</v>
      </c>
      <c r="G297" s="88">
        <v>173</v>
      </c>
      <c r="H297" s="14">
        <v>469</v>
      </c>
      <c r="I297" s="14">
        <f t="shared" si="27"/>
        <v>469</v>
      </c>
      <c r="J297" s="14">
        <f t="shared" si="27"/>
        <v>507</v>
      </c>
      <c r="K297" s="13">
        <f t="shared" si="27"/>
        <v>839</v>
      </c>
    </row>
    <row r="298" spans="1:11" x14ac:dyDescent="0.25">
      <c r="A298" s="155" t="s">
        <v>166</v>
      </c>
      <c r="B298" s="157"/>
      <c r="C298" s="88">
        <v>7</v>
      </c>
      <c r="D298" s="88">
        <v>14</v>
      </c>
      <c r="E298" s="14">
        <v>12</v>
      </c>
      <c r="F298" s="88">
        <v>10</v>
      </c>
      <c r="G298" s="88">
        <v>7</v>
      </c>
      <c r="H298" s="14">
        <v>7</v>
      </c>
      <c r="I298" s="14">
        <f t="shared" si="27"/>
        <v>17</v>
      </c>
      <c r="J298" s="14">
        <f t="shared" si="27"/>
        <v>21</v>
      </c>
      <c r="K298" s="13">
        <f t="shared" si="27"/>
        <v>19</v>
      </c>
    </row>
    <row r="299" spans="1:11" ht="21" x14ac:dyDescent="0.25">
      <c r="A299" s="155" t="s">
        <v>391</v>
      </c>
      <c r="B299" s="157"/>
      <c r="C299" s="88">
        <v>1660</v>
      </c>
      <c r="D299" s="88">
        <v>360</v>
      </c>
      <c r="E299" s="14">
        <v>4</v>
      </c>
      <c r="F299" s="88">
        <v>105</v>
      </c>
      <c r="G299" s="88">
        <v>351</v>
      </c>
      <c r="H299" s="14">
        <v>3</v>
      </c>
      <c r="I299" s="14">
        <f t="shared" si="27"/>
        <v>1765</v>
      </c>
      <c r="J299" s="14">
        <f t="shared" si="27"/>
        <v>711</v>
      </c>
      <c r="K299" s="13">
        <f t="shared" si="27"/>
        <v>7</v>
      </c>
    </row>
    <row r="300" spans="1:11" ht="21" x14ac:dyDescent="0.25">
      <c r="A300" s="155" t="s">
        <v>392</v>
      </c>
      <c r="B300" s="157"/>
      <c r="C300" s="88">
        <v>1</v>
      </c>
      <c r="D300" s="88">
        <v>3184</v>
      </c>
      <c r="E300" s="14">
        <v>513</v>
      </c>
      <c r="F300" s="88">
        <v>17872</v>
      </c>
      <c r="G300" s="88">
        <v>105797</v>
      </c>
      <c r="H300" s="14">
        <v>30813</v>
      </c>
      <c r="I300" s="14">
        <f t="shared" si="27"/>
        <v>17873</v>
      </c>
      <c r="J300" s="14">
        <f t="shared" si="27"/>
        <v>108981</v>
      </c>
      <c r="K300" s="13">
        <f t="shared" si="27"/>
        <v>31326</v>
      </c>
    </row>
    <row r="301" spans="1:11" x14ac:dyDescent="0.25">
      <c r="A301" s="155" t="s">
        <v>256</v>
      </c>
      <c r="B301" s="157"/>
      <c r="C301" s="88">
        <v>1</v>
      </c>
      <c r="D301" s="88">
        <v>1</v>
      </c>
      <c r="E301" s="14"/>
      <c r="F301" s="88">
        <v>1</v>
      </c>
      <c r="G301" s="88">
        <v>7</v>
      </c>
      <c r="H301" s="14">
        <v>2</v>
      </c>
      <c r="I301" s="14">
        <f t="shared" si="27"/>
        <v>2</v>
      </c>
      <c r="J301" s="14">
        <f t="shared" si="27"/>
        <v>8</v>
      </c>
      <c r="K301" s="13">
        <f t="shared" si="27"/>
        <v>2</v>
      </c>
    </row>
    <row r="302" spans="1:11" x14ac:dyDescent="0.25">
      <c r="A302" s="155" t="s">
        <v>257</v>
      </c>
      <c r="B302" s="157"/>
      <c r="C302" s="88"/>
      <c r="D302" s="88">
        <v>0</v>
      </c>
      <c r="E302" s="14"/>
      <c r="F302" s="88">
        <v>3486</v>
      </c>
      <c r="G302" s="88">
        <v>6489</v>
      </c>
      <c r="H302" s="14">
        <v>4853</v>
      </c>
      <c r="I302" s="14">
        <f t="shared" si="27"/>
        <v>3486</v>
      </c>
      <c r="J302" s="14">
        <f t="shared" si="27"/>
        <v>6489</v>
      </c>
      <c r="K302" s="13">
        <f t="shared" si="27"/>
        <v>4853</v>
      </c>
    </row>
    <row r="303" spans="1:11" x14ac:dyDescent="0.25">
      <c r="A303" s="175" t="s">
        <v>258</v>
      </c>
      <c r="B303" s="177"/>
      <c r="C303" s="86"/>
      <c r="D303" s="86">
        <v>0</v>
      </c>
      <c r="E303" s="22"/>
      <c r="F303" s="86"/>
      <c r="G303" s="86">
        <v>0</v>
      </c>
      <c r="H303" s="22"/>
      <c r="I303" s="22">
        <f t="shared" si="27"/>
        <v>0</v>
      </c>
      <c r="J303" s="22">
        <f t="shared" si="27"/>
        <v>0</v>
      </c>
      <c r="K303" s="23">
        <f t="shared" si="27"/>
        <v>0</v>
      </c>
    </row>
    <row r="305" spans="1:12" x14ac:dyDescent="0.25">
      <c r="A305" s="90" t="s">
        <v>259</v>
      </c>
      <c r="B305" s="91"/>
      <c r="C305" s="91"/>
      <c r="D305" s="91"/>
      <c r="E305" s="91"/>
      <c r="F305" s="208">
        <v>2022</v>
      </c>
      <c r="G305" s="208"/>
      <c r="H305" s="209"/>
      <c r="I305" s="208">
        <v>2023</v>
      </c>
      <c r="J305" s="208"/>
      <c r="K305" s="209"/>
    </row>
    <row r="306" spans="1:12" x14ac:dyDescent="0.25">
      <c r="A306" s="92"/>
      <c r="B306" s="93"/>
      <c r="C306" s="93"/>
      <c r="D306" s="93"/>
      <c r="E306" s="93"/>
      <c r="F306" s="24" t="s">
        <v>260</v>
      </c>
      <c r="G306" s="24" t="s">
        <v>261</v>
      </c>
      <c r="H306" s="25" t="s">
        <v>0</v>
      </c>
      <c r="I306" s="24" t="s">
        <v>260</v>
      </c>
      <c r="J306" s="24" t="s">
        <v>261</v>
      </c>
      <c r="K306" s="25" t="s">
        <v>437</v>
      </c>
    </row>
    <row r="307" spans="1:12" x14ac:dyDescent="0.25">
      <c r="A307" s="78" t="s">
        <v>262</v>
      </c>
      <c r="B307" s="79"/>
      <c r="C307" s="79"/>
      <c r="D307" s="79"/>
      <c r="E307" s="79"/>
      <c r="F307" s="88">
        <v>17</v>
      </c>
      <c r="G307" s="88"/>
      <c r="H307" s="89">
        <v>17</v>
      </c>
      <c r="I307" s="14"/>
      <c r="J307" s="14"/>
      <c r="K307" s="13">
        <v>6</v>
      </c>
    </row>
    <row r="308" spans="1:12" x14ac:dyDescent="0.25">
      <c r="A308" s="78" t="s">
        <v>263</v>
      </c>
      <c r="B308" s="79"/>
      <c r="C308" s="79"/>
      <c r="D308" s="79"/>
      <c r="E308" s="79"/>
      <c r="F308" s="88"/>
      <c r="G308" s="88">
        <v>17</v>
      </c>
      <c r="H308" s="89">
        <v>17</v>
      </c>
      <c r="I308" s="14"/>
      <c r="J308" s="14">
        <v>217</v>
      </c>
      <c r="K308" s="13">
        <f>I308+J308</f>
        <v>217</v>
      </c>
    </row>
    <row r="309" spans="1:12" x14ac:dyDescent="0.25">
      <c r="A309" s="78" t="s">
        <v>225</v>
      </c>
      <c r="B309" s="79"/>
      <c r="C309" s="79"/>
      <c r="D309" s="79"/>
      <c r="E309" s="79"/>
      <c r="F309" s="88"/>
      <c r="G309" s="88">
        <v>65</v>
      </c>
      <c r="H309" s="89">
        <v>65</v>
      </c>
      <c r="I309" s="14"/>
      <c r="J309" s="14">
        <v>6</v>
      </c>
      <c r="K309" s="123">
        <f t="shared" ref="K309:K311" si="28">I309+J309</f>
        <v>6</v>
      </c>
    </row>
    <row r="310" spans="1:12" x14ac:dyDescent="0.25">
      <c r="A310" s="78" t="s">
        <v>264</v>
      </c>
      <c r="B310" s="79"/>
      <c r="C310" s="79"/>
      <c r="D310" s="79"/>
      <c r="E310" s="79"/>
      <c r="F310" s="88">
        <v>940</v>
      </c>
      <c r="G310" s="88">
        <v>31066</v>
      </c>
      <c r="H310" s="89">
        <v>32006</v>
      </c>
      <c r="I310" s="14">
        <v>10990</v>
      </c>
      <c r="J310" s="14">
        <v>28799</v>
      </c>
      <c r="K310" s="123">
        <f t="shared" si="28"/>
        <v>39789</v>
      </c>
    </row>
    <row r="311" spans="1:12" x14ac:dyDescent="0.25">
      <c r="A311" s="78" t="s">
        <v>265</v>
      </c>
      <c r="B311" s="79"/>
      <c r="C311" s="79"/>
      <c r="D311" s="79"/>
      <c r="E311" s="79"/>
      <c r="F311" s="88"/>
      <c r="G311" s="88">
        <v>359</v>
      </c>
      <c r="H311" s="89">
        <v>359</v>
      </c>
      <c r="I311" s="14">
        <v>1925</v>
      </c>
      <c r="J311" s="14">
        <v>24347</v>
      </c>
      <c r="K311" s="123">
        <f t="shared" si="28"/>
        <v>26272</v>
      </c>
    </row>
    <row r="312" spans="1:12" x14ac:dyDescent="0.25">
      <c r="A312" s="78" t="s">
        <v>266</v>
      </c>
      <c r="B312" s="79"/>
      <c r="C312" s="79"/>
      <c r="D312" s="79"/>
      <c r="E312" s="79"/>
      <c r="F312" s="88">
        <v>31</v>
      </c>
      <c r="G312" s="88"/>
      <c r="H312" s="89">
        <v>31</v>
      </c>
      <c r="I312" s="14"/>
      <c r="J312" s="14">
        <v>1</v>
      </c>
      <c r="K312" s="13">
        <v>4</v>
      </c>
    </row>
    <row r="313" spans="1:12" x14ac:dyDescent="0.25">
      <c r="A313" s="78" t="s">
        <v>115</v>
      </c>
      <c r="B313" s="79"/>
      <c r="C313" s="79"/>
      <c r="D313" s="79"/>
      <c r="E313" s="79"/>
      <c r="F313" s="88"/>
      <c r="G313" s="88">
        <v>5</v>
      </c>
      <c r="H313" s="89">
        <v>5</v>
      </c>
      <c r="I313" s="14"/>
      <c r="J313" s="14"/>
      <c r="K313" s="13"/>
    </row>
    <row r="314" spans="1:12" x14ac:dyDescent="0.25">
      <c r="A314" s="82" t="s">
        <v>267</v>
      </c>
      <c r="B314" s="83"/>
      <c r="C314" s="83"/>
      <c r="D314" s="83"/>
      <c r="E314" s="83"/>
      <c r="F314" s="99">
        <v>988</v>
      </c>
      <c r="G314" s="99">
        <v>31512</v>
      </c>
      <c r="H314" s="100">
        <v>32500</v>
      </c>
      <c r="I314" s="26">
        <f>SUM(I307:I313)</f>
        <v>12915</v>
      </c>
      <c r="J314" s="26">
        <f t="shared" ref="J314:K314" si="29">SUM(J307:J313)</f>
        <v>53370</v>
      </c>
      <c r="K314" s="17">
        <f t="shared" si="29"/>
        <v>66294</v>
      </c>
    </row>
    <row r="316" spans="1:12" ht="20.100000000000001" customHeight="1" x14ac:dyDescent="0.25">
      <c r="A316" s="164" t="s">
        <v>356</v>
      </c>
      <c r="B316" s="166"/>
      <c r="C316" s="27" t="s">
        <v>140</v>
      </c>
      <c r="D316" s="158">
        <v>2020</v>
      </c>
      <c r="E316" s="325"/>
      <c r="F316" s="158">
        <v>2021</v>
      </c>
      <c r="G316" s="325"/>
      <c r="H316" s="196">
        <v>2022</v>
      </c>
      <c r="I316" s="197"/>
      <c r="J316" s="196">
        <v>2023</v>
      </c>
      <c r="K316" s="197"/>
    </row>
    <row r="317" spans="1:12" x14ac:dyDescent="0.25">
      <c r="A317" s="181" t="s">
        <v>133</v>
      </c>
      <c r="B317" s="182"/>
      <c r="C317" s="28" t="s">
        <v>134</v>
      </c>
      <c r="D317" s="148">
        <v>85793</v>
      </c>
      <c r="E317" s="321"/>
      <c r="F317" s="148">
        <v>105390</v>
      </c>
      <c r="G317" s="321"/>
      <c r="H317" s="193">
        <v>98977</v>
      </c>
      <c r="I317" s="194"/>
      <c r="J317" s="193">
        <v>103538</v>
      </c>
      <c r="K317" s="194"/>
    </row>
    <row r="318" spans="1:12" x14ac:dyDescent="0.25">
      <c r="A318" s="183"/>
      <c r="B318" s="184"/>
      <c r="C318" s="28" t="s">
        <v>135</v>
      </c>
      <c r="D318" s="148">
        <v>53502</v>
      </c>
      <c r="E318" s="321"/>
      <c r="F318" s="148">
        <v>79602</v>
      </c>
      <c r="G318" s="321"/>
      <c r="H318" s="193">
        <v>74602</v>
      </c>
      <c r="I318" s="194"/>
      <c r="J318" s="193">
        <v>78341</v>
      </c>
      <c r="K318" s="194"/>
    </row>
    <row r="319" spans="1:12" x14ac:dyDescent="0.25">
      <c r="A319" s="185" t="s">
        <v>389</v>
      </c>
      <c r="B319" s="186"/>
      <c r="C319" s="187"/>
      <c r="D319" s="322">
        <f>D317+D318</f>
        <v>139295</v>
      </c>
      <c r="E319" s="321"/>
      <c r="F319" s="322">
        <f>F317+F318</f>
        <v>184992</v>
      </c>
      <c r="G319" s="321"/>
      <c r="H319" s="317">
        <f>H317+H318</f>
        <v>173579</v>
      </c>
      <c r="I319" s="318"/>
      <c r="J319" s="317">
        <f>J317+J318</f>
        <v>181879</v>
      </c>
      <c r="K319" s="318"/>
      <c r="L319" s="7"/>
    </row>
    <row r="320" spans="1:12" x14ac:dyDescent="0.25">
      <c r="A320" s="188" t="s">
        <v>136</v>
      </c>
      <c r="B320" s="189"/>
      <c r="C320" s="190"/>
      <c r="D320" s="322">
        <v>15792</v>
      </c>
      <c r="E320" s="321"/>
      <c r="F320" s="322">
        <v>18775</v>
      </c>
      <c r="G320" s="321"/>
      <c r="H320" s="317">
        <v>19234</v>
      </c>
      <c r="I320" s="318"/>
      <c r="J320" s="317">
        <v>13737</v>
      </c>
      <c r="K320" s="318"/>
      <c r="L320" s="7"/>
    </row>
    <row r="321" spans="1:17" x14ac:dyDescent="0.25">
      <c r="A321" s="178" t="s">
        <v>0</v>
      </c>
      <c r="B321" s="179"/>
      <c r="C321" s="180"/>
      <c r="D321" s="326">
        <f>SUM(D319:D320)</f>
        <v>155087</v>
      </c>
      <c r="E321" s="324"/>
      <c r="F321" s="326">
        <f>SUM(F319:F320)</f>
        <v>203767</v>
      </c>
      <c r="G321" s="324"/>
      <c r="H321" s="200">
        <f>SUM(H319:H320)</f>
        <v>192813</v>
      </c>
      <c r="I321" s="201"/>
      <c r="J321" s="200">
        <f>SUM(J319:J320)</f>
        <v>195616</v>
      </c>
      <c r="K321" s="201"/>
    </row>
    <row r="323" spans="1:17" ht="20.100000000000001" customHeight="1" x14ac:dyDescent="0.25">
      <c r="A323" s="164" t="s">
        <v>357</v>
      </c>
      <c r="B323" s="165"/>
      <c r="C323" s="166"/>
      <c r="D323" s="158">
        <v>2020</v>
      </c>
      <c r="E323" s="325"/>
      <c r="F323" s="158">
        <v>2021</v>
      </c>
      <c r="G323" s="325"/>
      <c r="H323" s="196">
        <v>2022</v>
      </c>
      <c r="I323" s="197"/>
      <c r="J323" s="196">
        <v>2023</v>
      </c>
      <c r="K323" s="197"/>
    </row>
    <row r="324" spans="1:17" x14ac:dyDescent="0.25">
      <c r="A324" s="155" t="s">
        <v>138</v>
      </c>
      <c r="B324" s="156"/>
      <c r="C324" s="157"/>
      <c r="D324" s="148">
        <v>85344</v>
      </c>
      <c r="E324" s="321"/>
      <c r="F324" s="148">
        <v>104656</v>
      </c>
      <c r="G324" s="321"/>
      <c r="H324" s="193">
        <v>97493</v>
      </c>
      <c r="I324" s="194"/>
      <c r="J324" s="193">
        <v>87148</v>
      </c>
      <c r="K324" s="194"/>
    </row>
    <row r="325" spans="1:17" x14ac:dyDescent="0.25">
      <c r="A325" s="155" t="s">
        <v>139</v>
      </c>
      <c r="B325" s="156"/>
      <c r="C325" s="157"/>
      <c r="D325" s="148">
        <v>56655</v>
      </c>
      <c r="E325" s="321"/>
      <c r="F325" s="148">
        <v>71336</v>
      </c>
      <c r="G325" s="321"/>
      <c r="H325" s="193">
        <v>70142</v>
      </c>
      <c r="I325" s="194"/>
      <c r="J325" s="193">
        <v>77691</v>
      </c>
      <c r="K325" s="194"/>
    </row>
    <row r="326" spans="1:17" x14ac:dyDescent="0.25">
      <c r="A326" s="178" t="s">
        <v>0</v>
      </c>
      <c r="B326" s="179"/>
      <c r="C326" s="180"/>
      <c r="D326" s="326">
        <f>SUM(D324:D325)</f>
        <v>141999</v>
      </c>
      <c r="E326" s="324"/>
      <c r="F326" s="326">
        <f>SUM(F324:F325)</f>
        <v>175992</v>
      </c>
      <c r="G326" s="324"/>
      <c r="H326" s="200">
        <f>SUM(H324:H325)</f>
        <v>167635</v>
      </c>
      <c r="I326" s="201"/>
      <c r="J326" s="200">
        <f>SUM(J324:J325)</f>
        <v>164839</v>
      </c>
      <c r="K326" s="201"/>
    </row>
    <row r="327" spans="1:17" x14ac:dyDescent="0.25">
      <c r="A327" s="195" t="s">
        <v>137</v>
      </c>
      <c r="B327" s="195"/>
      <c r="C327" s="195"/>
      <c r="D327" s="195"/>
      <c r="E327" s="195"/>
      <c r="F327" s="195"/>
      <c r="G327" s="195"/>
      <c r="H327" s="195"/>
      <c r="I327" s="195"/>
      <c r="J327" s="195"/>
    </row>
    <row r="329" spans="1:17" ht="39" customHeight="1" x14ac:dyDescent="0.25">
      <c r="A329" s="198" t="s">
        <v>358</v>
      </c>
      <c r="B329" s="199"/>
      <c r="C329" s="27" t="s">
        <v>140</v>
      </c>
      <c r="D329" s="158">
        <v>2020</v>
      </c>
      <c r="E329" s="325"/>
      <c r="F329" s="158">
        <v>2021</v>
      </c>
      <c r="G329" s="325"/>
      <c r="H329" s="196">
        <v>2022</v>
      </c>
      <c r="I329" s="197"/>
      <c r="J329" s="196">
        <v>2023</v>
      </c>
      <c r="K329" s="197"/>
      <c r="M329" s="117"/>
      <c r="N329" s="117"/>
      <c r="O329" s="117"/>
      <c r="P329" s="117"/>
      <c r="Q329" s="117"/>
    </row>
    <row r="330" spans="1:17" x14ac:dyDescent="0.25">
      <c r="A330" s="181" t="s">
        <v>144</v>
      </c>
      <c r="B330" s="182"/>
      <c r="C330" s="28" t="s">
        <v>138</v>
      </c>
      <c r="D330" s="148">
        <v>39955</v>
      </c>
      <c r="E330" s="321"/>
      <c r="F330" s="148">
        <v>46685</v>
      </c>
      <c r="G330" s="321"/>
      <c r="H330" s="193">
        <v>38909</v>
      </c>
      <c r="I330" s="194"/>
      <c r="J330" s="193">
        <v>40168</v>
      </c>
      <c r="K330" s="194"/>
      <c r="M330" s="117"/>
      <c r="N330" s="117"/>
      <c r="O330" s="117"/>
      <c r="P330" s="117"/>
      <c r="Q330" s="117"/>
    </row>
    <row r="331" spans="1:17" x14ac:dyDescent="0.25">
      <c r="A331" s="319"/>
      <c r="B331" s="320"/>
      <c r="C331" s="28" t="s">
        <v>139</v>
      </c>
      <c r="D331" s="148">
        <v>17474</v>
      </c>
      <c r="E331" s="321"/>
      <c r="F331" s="148">
        <v>25082</v>
      </c>
      <c r="G331" s="321"/>
      <c r="H331" s="193">
        <v>26471</v>
      </c>
      <c r="I331" s="194"/>
      <c r="J331" s="193">
        <v>26139</v>
      </c>
      <c r="K331" s="194"/>
      <c r="M331" s="117"/>
      <c r="N331" s="117"/>
      <c r="O331" s="117"/>
      <c r="P331" s="117"/>
      <c r="Q331" s="117"/>
    </row>
    <row r="332" spans="1:17" x14ac:dyDescent="0.25">
      <c r="A332" s="29" t="s">
        <v>143</v>
      </c>
      <c r="B332" s="30"/>
      <c r="C332" s="30"/>
      <c r="D332" s="322">
        <v>57429</v>
      </c>
      <c r="E332" s="321"/>
      <c r="F332" s="322">
        <v>71767</v>
      </c>
      <c r="G332" s="321"/>
      <c r="H332" s="317">
        <v>65380</v>
      </c>
      <c r="I332" s="318"/>
      <c r="J332" s="317">
        <f>SUM(J330:K331)</f>
        <v>66307</v>
      </c>
      <c r="K332" s="318"/>
      <c r="M332" s="117"/>
      <c r="N332" s="117"/>
      <c r="O332" s="117"/>
      <c r="P332" s="117"/>
      <c r="Q332" s="117"/>
    </row>
    <row r="333" spans="1:17" x14ac:dyDescent="0.25">
      <c r="A333" s="181" t="s">
        <v>141</v>
      </c>
      <c r="B333" s="182"/>
      <c r="C333" s="28" t="s">
        <v>138</v>
      </c>
      <c r="D333" s="148">
        <v>33984</v>
      </c>
      <c r="E333" s="321"/>
      <c r="F333" s="148">
        <v>42093</v>
      </c>
      <c r="G333" s="321"/>
      <c r="H333" s="193">
        <v>34629</v>
      </c>
      <c r="I333" s="194"/>
      <c r="J333" s="193">
        <v>31691</v>
      </c>
      <c r="K333" s="194"/>
      <c r="M333" s="117"/>
      <c r="N333" s="117"/>
      <c r="O333" s="117"/>
      <c r="P333" s="117"/>
      <c r="Q333" s="117"/>
    </row>
    <row r="334" spans="1:17" x14ac:dyDescent="0.25">
      <c r="A334" s="319"/>
      <c r="B334" s="320"/>
      <c r="C334" s="28" t="s">
        <v>139</v>
      </c>
      <c r="D334" s="148">
        <v>50233</v>
      </c>
      <c r="E334" s="321"/>
      <c r="F334" s="148">
        <v>56239</v>
      </c>
      <c r="G334" s="321"/>
      <c r="H334" s="193">
        <v>56889</v>
      </c>
      <c r="I334" s="194"/>
      <c r="J334" s="193">
        <v>63636</v>
      </c>
      <c r="K334" s="194"/>
      <c r="M334" s="117"/>
      <c r="N334" s="117"/>
      <c r="O334" s="117"/>
      <c r="P334" s="117"/>
      <c r="Q334" s="117"/>
    </row>
    <row r="335" spans="1:17" x14ac:dyDescent="0.25">
      <c r="A335" s="31" t="s">
        <v>142</v>
      </c>
      <c r="B335" s="32"/>
      <c r="C335" s="32"/>
      <c r="D335" s="323">
        <v>84217</v>
      </c>
      <c r="E335" s="324"/>
      <c r="F335" s="323">
        <v>98332</v>
      </c>
      <c r="G335" s="324"/>
      <c r="H335" s="315">
        <v>91518</v>
      </c>
      <c r="I335" s="316"/>
      <c r="J335" s="315">
        <f>SUM(J333:K334)</f>
        <v>95327</v>
      </c>
      <c r="K335" s="316"/>
      <c r="M335" s="117"/>
      <c r="N335" s="117"/>
      <c r="O335" s="117"/>
      <c r="P335" s="117"/>
      <c r="Q335" s="117"/>
    </row>
    <row r="336" spans="1:17" x14ac:dyDescent="0.25">
      <c r="A336" s="195" t="s">
        <v>137</v>
      </c>
      <c r="B336" s="195"/>
      <c r="C336" s="195"/>
      <c r="D336" s="195"/>
      <c r="E336" s="195"/>
      <c r="F336" s="195"/>
      <c r="G336" s="195"/>
      <c r="H336" s="195"/>
      <c r="I336" s="195"/>
      <c r="J336" s="195"/>
      <c r="M336" s="117"/>
      <c r="N336" s="117"/>
      <c r="O336" s="117"/>
      <c r="P336" s="117"/>
      <c r="Q336" s="117"/>
    </row>
    <row r="337" spans="1:17" x14ac:dyDescent="0.25">
      <c r="M337" s="117"/>
      <c r="N337" s="117"/>
      <c r="O337" s="117"/>
      <c r="P337" s="117"/>
      <c r="Q337" s="117"/>
    </row>
    <row r="338" spans="1:17" ht="20.100000000000001" customHeight="1" x14ac:dyDescent="0.25">
      <c r="A338" s="164" t="s">
        <v>359</v>
      </c>
      <c r="B338" s="165"/>
      <c r="C338" s="166"/>
      <c r="D338" s="158" t="s">
        <v>145</v>
      </c>
      <c r="E338" s="325"/>
      <c r="F338" s="158" t="s">
        <v>146</v>
      </c>
      <c r="G338" s="325"/>
      <c r="H338" s="158" t="s">
        <v>147</v>
      </c>
      <c r="I338" s="159"/>
      <c r="J338" s="158">
        <v>2023</v>
      </c>
      <c r="K338" s="159"/>
      <c r="M338" s="117"/>
      <c r="N338" s="117"/>
      <c r="O338" s="117"/>
      <c r="P338" s="117"/>
      <c r="Q338" s="117"/>
    </row>
    <row r="339" spans="1:17" x14ac:dyDescent="0.25">
      <c r="A339" s="155" t="s">
        <v>148</v>
      </c>
      <c r="B339" s="156"/>
      <c r="C339" s="157"/>
      <c r="D339" s="148">
        <v>401</v>
      </c>
      <c r="E339" s="321"/>
      <c r="F339" s="148">
        <v>206</v>
      </c>
      <c r="G339" s="321"/>
      <c r="H339" s="193">
        <v>288</v>
      </c>
      <c r="I339" s="194"/>
      <c r="J339" s="193">
        <v>364</v>
      </c>
      <c r="K339" s="194"/>
      <c r="M339" s="117"/>
      <c r="N339" s="117"/>
      <c r="O339" s="117"/>
      <c r="P339" s="117"/>
      <c r="Q339" s="117"/>
    </row>
    <row r="340" spans="1:17" x14ac:dyDescent="0.25">
      <c r="A340" s="175" t="s">
        <v>149</v>
      </c>
      <c r="B340" s="176"/>
      <c r="C340" s="177"/>
      <c r="D340" s="371">
        <v>62887</v>
      </c>
      <c r="E340" s="324"/>
      <c r="F340" s="371">
        <v>77845</v>
      </c>
      <c r="G340" s="324"/>
      <c r="H340" s="191">
        <v>37030</v>
      </c>
      <c r="I340" s="192"/>
      <c r="J340" s="191">
        <v>28535</v>
      </c>
      <c r="K340" s="192"/>
    </row>
    <row r="342" spans="1:17" ht="20.100000000000001" customHeight="1" x14ac:dyDescent="0.25">
      <c r="A342" s="164" t="s">
        <v>360</v>
      </c>
      <c r="B342" s="165"/>
      <c r="C342" s="166"/>
      <c r="D342" s="158">
        <v>2020</v>
      </c>
      <c r="E342" s="325"/>
      <c r="F342" s="158">
        <v>2021</v>
      </c>
      <c r="G342" s="325"/>
      <c r="H342" s="158">
        <v>2022</v>
      </c>
      <c r="I342" s="159"/>
      <c r="J342" s="158">
        <v>2023</v>
      </c>
      <c r="K342" s="159"/>
    </row>
    <row r="343" spans="1:17" x14ac:dyDescent="0.25">
      <c r="A343" s="155" t="s">
        <v>150</v>
      </c>
      <c r="B343" s="156"/>
      <c r="C343" s="157"/>
      <c r="D343" s="148">
        <f>5203+353</f>
        <v>5556</v>
      </c>
      <c r="E343" s="321"/>
      <c r="F343" s="148">
        <f>5655+372</f>
        <v>6027</v>
      </c>
      <c r="G343" s="321"/>
      <c r="H343" s="193">
        <v>8050</v>
      </c>
      <c r="I343" s="194"/>
      <c r="J343" s="193">
        <f>3513+1668</f>
        <v>5181</v>
      </c>
      <c r="K343" s="194"/>
    </row>
    <row r="344" spans="1:17" x14ac:dyDescent="0.25">
      <c r="A344" s="155" t="s">
        <v>151</v>
      </c>
      <c r="B344" s="156"/>
      <c r="C344" s="157"/>
      <c r="D344" s="148">
        <f>263000+14474</f>
        <v>277474</v>
      </c>
      <c r="E344" s="321"/>
      <c r="F344" s="148">
        <f>287866+17538</f>
        <v>305404</v>
      </c>
      <c r="G344" s="321"/>
      <c r="H344" s="193">
        <v>427897</v>
      </c>
      <c r="I344" s="194"/>
      <c r="J344" s="193">
        <f>23016+265411</f>
        <v>288427</v>
      </c>
      <c r="K344" s="194"/>
    </row>
    <row r="345" spans="1:17" x14ac:dyDescent="0.25">
      <c r="A345" s="155" t="s">
        <v>152</v>
      </c>
      <c r="B345" s="156"/>
      <c r="C345" s="157"/>
      <c r="D345" s="148">
        <v>716</v>
      </c>
      <c r="E345" s="321"/>
      <c r="F345" s="148">
        <v>724</v>
      </c>
      <c r="G345" s="321"/>
      <c r="H345" s="193">
        <v>758</v>
      </c>
      <c r="I345" s="194"/>
      <c r="J345" s="193">
        <v>585</v>
      </c>
      <c r="K345" s="194"/>
    </row>
    <row r="346" spans="1:17" x14ac:dyDescent="0.25">
      <c r="A346" s="155" t="s">
        <v>153</v>
      </c>
      <c r="B346" s="156"/>
      <c r="C346" s="157"/>
      <c r="D346" s="148">
        <v>28</v>
      </c>
      <c r="E346" s="321"/>
      <c r="F346" s="148">
        <v>28</v>
      </c>
      <c r="G346" s="321"/>
      <c r="H346" s="193">
        <v>4</v>
      </c>
      <c r="I346" s="194"/>
      <c r="J346" s="193">
        <v>20</v>
      </c>
      <c r="K346" s="194"/>
    </row>
    <row r="347" spans="1:17" x14ac:dyDescent="0.25">
      <c r="A347" s="155" t="s">
        <v>154</v>
      </c>
      <c r="B347" s="156"/>
      <c r="C347" s="157"/>
      <c r="D347" s="148">
        <f>619+1724</f>
        <v>2343</v>
      </c>
      <c r="E347" s="321"/>
      <c r="F347" s="148">
        <f>1907+3117</f>
        <v>5024</v>
      </c>
      <c r="G347" s="321"/>
      <c r="H347" s="193">
        <f>1482+1660</f>
        <v>3142</v>
      </c>
      <c r="I347" s="194"/>
      <c r="J347" s="193">
        <f>1863+102</f>
        <v>1965</v>
      </c>
      <c r="K347" s="194"/>
    </row>
    <row r="348" spans="1:17" x14ac:dyDescent="0.25">
      <c r="A348" s="155" t="s">
        <v>155</v>
      </c>
      <c r="B348" s="156"/>
      <c r="C348" s="157"/>
      <c r="D348" s="148">
        <v>674</v>
      </c>
      <c r="E348" s="321"/>
      <c r="F348" s="148">
        <v>723</v>
      </c>
      <c r="G348" s="321"/>
      <c r="H348" s="193">
        <v>707</v>
      </c>
      <c r="I348" s="194"/>
      <c r="J348" s="193">
        <v>693</v>
      </c>
      <c r="K348" s="194"/>
    </row>
    <row r="349" spans="1:17" x14ac:dyDescent="0.25">
      <c r="A349" s="155" t="s">
        <v>156</v>
      </c>
      <c r="B349" s="156"/>
      <c r="C349" s="157"/>
      <c r="D349" s="148">
        <v>1299</v>
      </c>
      <c r="E349" s="321"/>
      <c r="F349" s="148">
        <v>1974</v>
      </c>
      <c r="G349" s="321"/>
      <c r="H349" s="193">
        <v>1203</v>
      </c>
      <c r="I349" s="194"/>
      <c r="J349" s="193">
        <v>2028</v>
      </c>
      <c r="K349" s="194"/>
    </row>
    <row r="350" spans="1:17" x14ac:dyDescent="0.25">
      <c r="A350" s="155" t="s">
        <v>157</v>
      </c>
      <c r="B350" s="156"/>
      <c r="C350" s="157"/>
      <c r="D350" s="148">
        <v>9</v>
      </c>
      <c r="E350" s="321"/>
      <c r="F350" s="148">
        <v>5</v>
      </c>
      <c r="G350" s="321"/>
      <c r="H350" s="193">
        <v>1</v>
      </c>
      <c r="I350" s="194"/>
      <c r="J350" s="193">
        <v>1</v>
      </c>
      <c r="K350" s="194"/>
    </row>
    <row r="351" spans="1:17" x14ac:dyDescent="0.25">
      <c r="A351" s="175" t="s">
        <v>158</v>
      </c>
      <c r="B351" s="176"/>
      <c r="C351" s="177"/>
      <c r="D351" s="371"/>
      <c r="E351" s="324"/>
      <c r="F351" s="371"/>
      <c r="G351" s="324"/>
      <c r="H351" s="191"/>
      <c r="I351" s="192"/>
      <c r="J351" s="191"/>
      <c r="K351" s="192"/>
    </row>
    <row r="352" spans="1:17" x14ac:dyDescent="0.25">
      <c r="A352" s="195" t="s">
        <v>365</v>
      </c>
      <c r="B352" s="195"/>
      <c r="C352" s="195"/>
      <c r="D352" s="195"/>
      <c r="E352" s="195"/>
      <c r="F352" s="195"/>
      <c r="G352" s="195"/>
      <c r="H352" s="195"/>
      <c r="I352" s="195"/>
      <c r="J352" s="195"/>
    </row>
    <row r="354" spans="1:11" ht="20.100000000000001" customHeight="1" x14ac:dyDescent="0.25">
      <c r="A354" s="164" t="s">
        <v>361</v>
      </c>
      <c r="B354" s="165"/>
      <c r="C354" s="166"/>
      <c r="D354" s="158">
        <v>2020</v>
      </c>
      <c r="E354" s="170"/>
      <c r="F354" s="158">
        <v>2021</v>
      </c>
      <c r="G354" s="170"/>
      <c r="H354" s="158">
        <v>2022</v>
      </c>
      <c r="I354" s="170"/>
      <c r="J354" s="158">
        <v>2023</v>
      </c>
      <c r="K354" s="159"/>
    </row>
    <row r="355" spans="1:11" x14ac:dyDescent="0.25">
      <c r="A355" s="155" t="s">
        <v>159</v>
      </c>
      <c r="B355" s="156"/>
      <c r="C355" s="157"/>
      <c r="D355" s="139">
        <v>21303</v>
      </c>
      <c r="E355" s="140"/>
      <c r="F355" s="139">
        <v>22366</v>
      </c>
      <c r="G355" s="140"/>
      <c r="H355" s="139">
        <v>22578</v>
      </c>
      <c r="I355" s="140"/>
      <c r="J355" s="193">
        <v>20157</v>
      </c>
      <c r="K355" s="194"/>
    </row>
    <row r="356" spans="1:11" x14ac:dyDescent="0.25">
      <c r="A356" s="155" t="s">
        <v>160</v>
      </c>
      <c r="B356" s="156"/>
      <c r="C356" s="157"/>
      <c r="D356" s="139">
        <v>9242</v>
      </c>
      <c r="E356" s="140"/>
      <c r="F356" s="139">
        <v>11837</v>
      </c>
      <c r="G356" s="140"/>
      <c r="H356" s="139">
        <v>13427</v>
      </c>
      <c r="I356" s="140"/>
      <c r="J356" s="193">
        <v>11584</v>
      </c>
      <c r="K356" s="194"/>
    </row>
    <row r="357" spans="1:11" x14ac:dyDescent="0.25">
      <c r="A357" s="155" t="s">
        <v>161</v>
      </c>
      <c r="B357" s="156"/>
      <c r="C357" s="157"/>
      <c r="D357" s="139">
        <v>3396</v>
      </c>
      <c r="E357" s="140"/>
      <c r="F357" s="139">
        <v>5792</v>
      </c>
      <c r="G357" s="140"/>
      <c r="H357" s="139">
        <v>5092</v>
      </c>
      <c r="I357" s="140"/>
      <c r="J357" s="193">
        <v>5266</v>
      </c>
      <c r="K357" s="194"/>
    </row>
    <row r="358" spans="1:11" x14ac:dyDescent="0.25">
      <c r="A358" s="155" t="s">
        <v>162</v>
      </c>
      <c r="B358" s="156"/>
      <c r="C358" s="157"/>
      <c r="D358" s="139">
        <v>7081</v>
      </c>
      <c r="E358" s="140"/>
      <c r="F358" s="139">
        <v>4858</v>
      </c>
      <c r="G358" s="140"/>
      <c r="H358" s="139">
        <v>8115</v>
      </c>
      <c r="I358" s="140"/>
      <c r="J358" s="193">
        <v>6555</v>
      </c>
      <c r="K358" s="194"/>
    </row>
    <row r="359" spans="1:11" x14ac:dyDescent="0.25">
      <c r="A359" s="175" t="s">
        <v>163</v>
      </c>
      <c r="B359" s="176"/>
      <c r="C359" s="177"/>
      <c r="D359" s="172">
        <v>4572</v>
      </c>
      <c r="E359" s="174"/>
      <c r="F359" s="172">
        <v>6070</v>
      </c>
      <c r="G359" s="174"/>
      <c r="H359" s="172">
        <v>4834</v>
      </c>
      <c r="I359" s="174"/>
      <c r="J359" s="191">
        <v>2052</v>
      </c>
      <c r="K359" s="192"/>
    </row>
    <row r="360" spans="1:11" x14ac:dyDescent="0.25">
      <c r="A360" s="195" t="s">
        <v>164</v>
      </c>
      <c r="B360" s="195"/>
      <c r="C360" s="195"/>
      <c r="D360" s="195"/>
      <c r="E360" s="195"/>
      <c r="F360" s="195"/>
      <c r="G360" s="195"/>
      <c r="H360" s="195"/>
      <c r="I360" s="195"/>
      <c r="J360" s="195"/>
    </row>
    <row r="362" spans="1:11" ht="20.100000000000001" customHeight="1" x14ac:dyDescent="0.25">
      <c r="A362" s="164" t="s">
        <v>381</v>
      </c>
      <c r="B362" s="165"/>
      <c r="C362" s="166"/>
      <c r="D362" s="158">
        <v>2020</v>
      </c>
      <c r="E362" s="170"/>
      <c r="F362" s="196">
        <v>2021</v>
      </c>
      <c r="G362" s="196"/>
      <c r="H362" s="196">
        <v>2022</v>
      </c>
      <c r="I362" s="196"/>
      <c r="J362" s="196">
        <v>2023</v>
      </c>
      <c r="K362" s="197"/>
    </row>
    <row r="363" spans="1:11" x14ac:dyDescent="0.25">
      <c r="A363" s="155" t="s">
        <v>317</v>
      </c>
      <c r="B363" s="156"/>
      <c r="C363" s="157"/>
      <c r="D363" s="139">
        <v>4274069</v>
      </c>
      <c r="E363" s="140"/>
      <c r="F363" s="193">
        <v>3106116</v>
      </c>
      <c r="G363" s="193"/>
      <c r="H363" s="193">
        <v>4032851</v>
      </c>
      <c r="I363" s="193"/>
      <c r="J363" s="193">
        <v>5953887</v>
      </c>
      <c r="K363" s="194"/>
    </row>
    <row r="364" spans="1:11" x14ac:dyDescent="0.25">
      <c r="A364" s="155" t="s">
        <v>315</v>
      </c>
      <c r="B364" s="156"/>
      <c r="C364" s="157"/>
      <c r="D364" s="139">
        <v>6291510</v>
      </c>
      <c r="E364" s="140"/>
      <c r="F364" s="193">
        <v>7939261</v>
      </c>
      <c r="G364" s="193"/>
      <c r="H364" s="193">
        <v>946222</v>
      </c>
      <c r="I364" s="193"/>
      <c r="J364" s="193">
        <v>3657090</v>
      </c>
      <c r="K364" s="194"/>
    </row>
    <row r="365" spans="1:11" x14ac:dyDescent="0.25">
      <c r="A365" s="155" t="s">
        <v>316</v>
      </c>
      <c r="B365" s="156"/>
      <c r="C365" s="157"/>
      <c r="D365" s="139">
        <v>2027455</v>
      </c>
      <c r="E365" s="140"/>
      <c r="F365" s="193">
        <v>1025498</v>
      </c>
      <c r="G365" s="193"/>
      <c r="H365" s="193">
        <v>615519</v>
      </c>
      <c r="I365" s="193"/>
      <c r="J365" s="193">
        <v>2254054</v>
      </c>
      <c r="K365" s="194"/>
    </row>
    <row r="366" spans="1:11" s="130" customFormat="1" x14ac:dyDescent="0.25">
      <c r="A366" s="127" t="s">
        <v>438</v>
      </c>
      <c r="B366" s="128"/>
      <c r="C366" s="129"/>
      <c r="D366" s="125"/>
      <c r="E366" s="126">
        <v>65068</v>
      </c>
      <c r="F366" s="148">
        <v>85753</v>
      </c>
      <c r="G366" s="321"/>
      <c r="H366" s="148">
        <v>27279</v>
      </c>
      <c r="I366" s="321"/>
      <c r="J366" s="148">
        <f>10536+18004+26632</f>
        <v>55172</v>
      </c>
      <c r="K366" s="370"/>
    </row>
    <row r="367" spans="1:11" x14ac:dyDescent="0.25">
      <c r="A367" s="188" t="s">
        <v>382</v>
      </c>
      <c r="B367" s="189"/>
      <c r="C367" s="190"/>
      <c r="D367" s="265">
        <f>SUM(D363:D366)</f>
        <v>12593034</v>
      </c>
      <c r="E367" s="268"/>
      <c r="F367" s="317">
        <f>SUM(F363:F366)</f>
        <v>12156628</v>
      </c>
      <c r="G367" s="317"/>
      <c r="H367" s="317">
        <f>SUM(H363:H366)</f>
        <v>5621871</v>
      </c>
      <c r="I367" s="317"/>
      <c r="J367" s="317">
        <f>SUM(J363:J366)</f>
        <v>11920203</v>
      </c>
      <c r="K367" s="318"/>
    </row>
    <row r="368" spans="1:11" x14ac:dyDescent="0.25">
      <c r="A368" s="167" t="s">
        <v>331</v>
      </c>
      <c r="B368" s="168"/>
      <c r="C368" s="169"/>
      <c r="D368" s="160">
        <v>12899995</v>
      </c>
      <c r="E368" s="171"/>
      <c r="F368" s="315">
        <v>2109181</v>
      </c>
      <c r="G368" s="315"/>
      <c r="H368" s="315">
        <v>5685521</v>
      </c>
      <c r="I368" s="315"/>
      <c r="J368" s="315">
        <v>13119054</v>
      </c>
      <c r="K368" s="316"/>
    </row>
    <row r="369" spans="1:11" x14ac:dyDescent="0.25">
      <c r="A369" s="6" t="s">
        <v>436</v>
      </c>
    </row>
    <row r="370" spans="1:11" ht="36" x14ac:dyDescent="0.25">
      <c r="A370" s="1" t="s">
        <v>369</v>
      </c>
    </row>
    <row r="372" spans="1:11" ht="20.100000000000001" customHeight="1" x14ac:dyDescent="0.25">
      <c r="A372" s="164" t="s">
        <v>368</v>
      </c>
      <c r="B372" s="165"/>
      <c r="C372" s="165"/>
      <c r="D372" s="165"/>
      <c r="E372" s="165"/>
      <c r="F372" s="165"/>
      <c r="G372" s="165"/>
      <c r="H372" s="165"/>
      <c r="I372" s="166"/>
      <c r="J372" s="158">
        <v>2023</v>
      </c>
      <c r="K372" s="159"/>
    </row>
    <row r="373" spans="1:11" x14ac:dyDescent="0.25">
      <c r="A373" s="155" t="s">
        <v>207</v>
      </c>
      <c r="B373" s="156"/>
      <c r="C373" s="156"/>
      <c r="D373" s="156"/>
      <c r="E373" s="156"/>
      <c r="F373" s="156"/>
      <c r="G373" s="156"/>
      <c r="H373" s="156"/>
      <c r="I373" s="157"/>
      <c r="J373" s="139">
        <v>135</v>
      </c>
      <c r="K373" s="143"/>
    </row>
    <row r="374" spans="1:11" x14ac:dyDescent="0.25">
      <c r="A374" s="155" t="s">
        <v>206</v>
      </c>
      <c r="B374" s="156"/>
      <c r="C374" s="156"/>
      <c r="D374" s="156"/>
      <c r="E374" s="156"/>
      <c r="F374" s="156"/>
      <c r="G374" s="156"/>
      <c r="H374" s="156"/>
      <c r="I374" s="157"/>
      <c r="J374" s="139">
        <v>47</v>
      </c>
      <c r="K374" s="143"/>
    </row>
    <row r="375" spans="1:11" x14ac:dyDescent="0.25">
      <c r="A375" s="155" t="s">
        <v>205</v>
      </c>
      <c r="B375" s="156"/>
      <c r="C375" s="156"/>
      <c r="D375" s="156"/>
      <c r="E375" s="156"/>
      <c r="F375" s="156"/>
      <c r="G375" s="156"/>
      <c r="H375" s="156"/>
      <c r="I375" s="157"/>
      <c r="J375" s="139">
        <v>95</v>
      </c>
      <c r="K375" s="143"/>
    </row>
    <row r="376" spans="1:11" x14ac:dyDescent="0.25">
      <c r="A376" s="155" t="s">
        <v>204</v>
      </c>
      <c r="B376" s="156"/>
      <c r="C376" s="156"/>
      <c r="D376" s="156"/>
      <c r="E376" s="156"/>
      <c r="F376" s="156"/>
      <c r="G376" s="156"/>
      <c r="H376" s="156"/>
      <c r="I376" s="157"/>
      <c r="J376" s="139">
        <v>9</v>
      </c>
      <c r="K376" s="143"/>
    </row>
    <row r="377" spans="1:11" x14ac:dyDescent="0.25">
      <c r="A377" s="202" t="s">
        <v>203</v>
      </c>
      <c r="B377" s="203"/>
      <c r="C377" s="203"/>
      <c r="D377" s="203"/>
      <c r="E377" s="203"/>
      <c r="F377" s="203"/>
      <c r="G377" s="203"/>
      <c r="H377" s="203"/>
      <c r="I377" s="204"/>
      <c r="J377" s="162">
        <f>SUM(J373:J376)</f>
        <v>286</v>
      </c>
      <c r="K377" s="163"/>
    </row>
    <row r="379" spans="1:11" ht="20.100000000000001" customHeight="1" x14ac:dyDescent="0.25">
      <c r="A379" s="76" t="s">
        <v>202</v>
      </c>
      <c r="B379" s="77"/>
      <c r="C379" s="77"/>
      <c r="D379" s="77"/>
      <c r="E379" s="77"/>
      <c r="F379" s="77"/>
      <c r="G379" s="77"/>
      <c r="H379" s="158">
        <v>2022</v>
      </c>
      <c r="I379" s="159"/>
      <c r="J379" s="158">
        <v>2023</v>
      </c>
      <c r="K379" s="159"/>
    </row>
    <row r="380" spans="1:11" x14ac:dyDescent="0.25">
      <c r="A380" s="78" t="s">
        <v>201</v>
      </c>
      <c r="B380" s="79"/>
      <c r="C380" s="79"/>
      <c r="D380" s="79"/>
      <c r="E380" s="79"/>
      <c r="F380" s="79"/>
      <c r="G380" s="79"/>
      <c r="H380" s="139">
        <v>413249</v>
      </c>
      <c r="I380" s="143"/>
      <c r="J380" s="139">
        <v>554679</v>
      </c>
      <c r="K380" s="143"/>
    </row>
    <row r="381" spans="1:11" x14ac:dyDescent="0.25">
      <c r="A381" s="78" t="s">
        <v>200</v>
      </c>
      <c r="B381" s="79"/>
      <c r="C381" s="79"/>
      <c r="D381" s="79"/>
      <c r="E381" s="79"/>
      <c r="F381" s="79"/>
      <c r="G381" s="79"/>
      <c r="H381" s="139">
        <v>935288</v>
      </c>
      <c r="I381" s="143"/>
      <c r="J381" s="139">
        <v>1296449</v>
      </c>
      <c r="K381" s="143"/>
    </row>
    <row r="382" spans="1:11" x14ac:dyDescent="0.25">
      <c r="A382" s="78" t="s">
        <v>199</v>
      </c>
      <c r="B382" s="79"/>
      <c r="C382" s="79"/>
      <c r="D382" s="79"/>
      <c r="E382" s="79"/>
      <c r="F382" s="79"/>
      <c r="G382" s="79"/>
      <c r="H382" s="139">
        <v>684671</v>
      </c>
      <c r="I382" s="143"/>
      <c r="J382" s="139">
        <v>939340</v>
      </c>
      <c r="K382" s="143"/>
    </row>
    <row r="383" spans="1:11" x14ac:dyDescent="0.25">
      <c r="A383" s="80" t="s">
        <v>198</v>
      </c>
      <c r="B383" s="81"/>
      <c r="C383" s="81"/>
      <c r="D383" s="81"/>
      <c r="E383" s="81"/>
      <c r="F383" s="81"/>
      <c r="G383" s="81"/>
      <c r="H383" s="162">
        <v>2033208</v>
      </c>
      <c r="I383" s="163"/>
      <c r="J383" s="162">
        <f>SUM(J380:JK382)</f>
        <v>2790468</v>
      </c>
      <c r="K383" s="163"/>
    </row>
    <row r="385" spans="1:12" ht="20.100000000000001" customHeight="1" x14ac:dyDescent="0.25">
      <c r="A385" s="164" t="s">
        <v>362</v>
      </c>
      <c r="B385" s="165"/>
      <c r="C385" s="166"/>
      <c r="D385" s="158">
        <v>2020</v>
      </c>
      <c r="E385" s="170"/>
      <c r="F385" s="158">
        <v>2021</v>
      </c>
      <c r="G385" s="170"/>
      <c r="H385" s="158">
        <v>2022</v>
      </c>
      <c r="I385" s="170"/>
      <c r="J385" s="158">
        <v>2023</v>
      </c>
      <c r="K385" s="159"/>
    </row>
    <row r="386" spans="1:12" x14ac:dyDescent="0.25">
      <c r="A386" s="155" t="s">
        <v>328</v>
      </c>
      <c r="B386" s="156"/>
      <c r="C386" s="157"/>
      <c r="D386" s="139">
        <v>8118552</v>
      </c>
      <c r="E386" s="140"/>
      <c r="F386" s="139">
        <v>8809195</v>
      </c>
      <c r="G386" s="140"/>
      <c r="H386" s="139">
        <v>9404593</v>
      </c>
      <c r="I386" s="140"/>
      <c r="J386" s="139">
        <v>9738297</v>
      </c>
      <c r="K386" s="143"/>
      <c r="L386" s="9"/>
    </row>
    <row r="387" spans="1:12" x14ac:dyDescent="0.25">
      <c r="A387" s="155" t="s">
        <v>327</v>
      </c>
      <c r="B387" s="156"/>
      <c r="C387" s="157"/>
      <c r="D387" s="139">
        <v>4072</v>
      </c>
      <c r="E387" s="140"/>
      <c r="F387" s="139">
        <v>4447</v>
      </c>
      <c r="G387" s="140"/>
      <c r="H387" s="139">
        <v>5800</v>
      </c>
      <c r="I387" s="140"/>
      <c r="J387" s="139">
        <v>5960</v>
      </c>
      <c r="K387" s="143"/>
    </row>
    <row r="388" spans="1:12" x14ac:dyDescent="0.25">
      <c r="A388" s="175" t="s">
        <v>326</v>
      </c>
      <c r="B388" s="176"/>
      <c r="C388" s="177"/>
      <c r="D388" s="172">
        <v>413332</v>
      </c>
      <c r="E388" s="174"/>
      <c r="F388" s="172">
        <v>361883</v>
      </c>
      <c r="G388" s="174"/>
      <c r="H388" s="172">
        <v>410814</v>
      </c>
      <c r="I388" s="174"/>
      <c r="J388" s="172">
        <v>487095</v>
      </c>
      <c r="K388" s="173"/>
    </row>
    <row r="390" spans="1:12" ht="36" x14ac:dyDescent="0.25">
      <c r="A390" s="1" t="s">
        <v>370</v>
      </c>
    </row>
    <row r="392" spans="1:12" ht="20.100000000000001" customHeight="1" x14ac:dyDescent="0.25">
      <c r="A392" s="164" t="s">
        <v>384</v>
      </c>
      <c r="B392" s="165"/>
      <c r="C392" s="166"/>
      <c r="D392" s="158">
        <v>2020</v>
      </c>
      <c r="E392" s="170"/>
      <c r="F392" s="158">
        <v>2021</v>
      </c>
      <c r="G392" s="170"/>
      <c r="H392" s="158">
        <v>2022</v>
      </c>
      <c r="I392" s="170"/>
      <c r="J392" s="158">
        <v>2023</v>
      </c>
      <c r="K392" s="159"/>
    </row>
    <row r="393" spans="1:12" x14ac:dyDescent="0.25">
      <c r="A393" s="155" t="s">
        <v>26</v>
      </c>
      <c r="B393" s="156"/>
      <c r="C393" s="157"/>
      <c r="D393" s="139">
        <v>220</v>
      </c>
      <c r="E393" s="140"/>
      <c r="F393" s="139">
        <v>258</v>
      </c>
      <c r="G393" s="140"/>
      <c r="H393" s="139">
        <v>236</v>
      </c>
      <c r="I393" s="140"/>
      <c r="J393" s="139">
        <v>335</v>
      </c>
      <c r="K393" s="143"/>
    </row>
    <row r="394" spans="1:12" x14ac:dyDescent="0.25">
      <c r="A394" s="155" t="s">
        <v>27</v>
      </c>
      <c r="B394" s="156"/>
      <c r="C394" s="157"/>
      <c r="D394" s="139">
        <v>99</v>
      </c>
      <c r="E394" s="140"/>
      <c r="F394" s="139">
        <v>119</v>
      </c>
      <c r="G394" s="140"/>
      <c r="H394" s="139">
        <v>224</v>
      </c>
      <c r="I394" s="140"/>
      <c r="J394" s="139">
        <v>104</v>
      </c>
      <c r="K394" s="143"/>
    </row>
    <row r="395" spans="1:12" x14ac:dyDescent="0.25">
      <c r="A395" s="167" t="s">
        <v>0</v>
      </c>
      <c r="B395" s="168"/>
      <c r="C395" s="169"/>
      <c r="D395" s="160">
        <f>SUM(D393:D394)</f>
        <v>319</v>
      </c>
      <c r="E395" s="171"/>
      <c r="F395" s="160">
        <f t="shared" ref="F395" si="30">SUM(F393:F394)</f>
        <v>377</v>
      </c>
      <c r="G395" s="171"/>
      <c r="H395" s="160">
        <f t="shared" ref="H395" si="31">SUM(H393:H394)</f>
        <v>460</v>
      </c>
      <c r="I395" s="171"/>
      <c r="J395" s="160">
        <f t="shared" ref="J395" si="32">SUM(J393:J394)</f>
        <v>439</v>
      </c>
      <c r="K395" s="161"/>
    </row>
    <row r="397" spans="1:12" x14ac:dyDescent="0.25">
      <c r="A397" s="307" t="s">
        <v>371</v>
      </c>
      <c r="B397" s="308"/>
      <c r="C397" s="308"/>
      <c r="D397" s="303">
        <v>2020</v>
      </c>
      <c r="E397" s="303"/>
      <c r="F397" s="303">
        <v>2021</v>
      </c>
      <c r="G397" s="303"/>
      <c r="H397" s="303">
        <v>2022</v>
      </c>
      <c r="I397" s="303"/>
      <c r="J397" s="303">
        <v>2023</v>
      </c>
      <c r="K397" s="304"/>
    </row>
    <row r="398" spans="1:12" x14ac:dyDescent="0.25">
      <c r="A398" s="33" t="s">
        <v>28</v>
      </c>
      <c r="B398" s="305" t="s">
        <v>29</v>
      </c>
      <c r="C398" s="306"/>
      <c r="D398" s="34" t="s">
        <v>30</v>
      </c>
      <c r="E398" s="34" t="s">
        <v>31</v>
      </c>
      <c r="F398" s="34" t="s">
        <v>30</v>
      </c>
      <c r="G398" s="34" t="s">
        <v>31</v>
      </c>
      <c r="H398" s="34" t="s">
        <v>30</v>
      </c>
      <c r="I398" s="34" t="s">
        <v>31</v>
      </c>
      <c r="J398" s="34" t="s">
        <v>30</v>
      </c>
      <c r="K398" s="35" t="s">
        <v>31</v>
      </c>
    </row>
    <row r="399" spans="1:12" x14ac:dyDescent="0.25">
      <c r="A399" s="155" t="s">
        <v>32</v>
      </c>
      <c r="B399" s="156"/>
      <c r="C399" s="157"/>
      <c r="D399" s="36">
        <v>1473</v>
      </c>
      <c r="E399" s="37">
        <v>1444.56</v>
      </c>
      <c r="F399" s="36">
        <v>1444</v>
      </c>
      <c r="G399" s="37">
        <v>1409.11</v>
      </c>
      <c r="H399" s="36">
        <v>1422</v>
      </c>
      <c r="I399" s="37">
        <v>1382.8309166666677</v>
      </c>
      <c r="J399" s="36">
        <v>1399</v>
      </c>
      <c r="K399" s="38">
        <v>1343.452500000001</v>
      </c>
    </row>
    <row r="400" spans="1:12" x14ac:dyDescent="0.25">
      <c r="A400" s="155" t="s">
        <v>33</v>
      </c>
      <c r="B400" s="156"/>
      <c r="C400" s="157"/>
      <c r="D400" s="36">
        <v>643</v>
      </c>
      <c r="E400" s="37">
        <v>601.75</v>
      </c>
      <c r="F400" s="36">
        <v>638</v>
      </c>
      <c r="G400" s="37">
        <v>616.66</v>
      </c>
      <c r="H400" s="36">
        <v>659</v>
      </c>
      <c r="I400" s="37">
        <v>632.46266666666668</v>
      </c>
      <c r="J400" s="36">
        <v>700</v>
      </c>
      <c r="K400" s="38">
        <v>661.40216666666674</v>
      </c>
    </row>
    <row r="401" spans="1:11" x14ac:dyDescent="0.25">
      <c r="A401" s="155" t="s">
        <v>34</v>
      </c>
      <c r="B401" s="156"/>
      <c r="C401" s="157"/>
      <c r="D401" s="36">
        <v>172</v>
      </c>
      <c r="E401" s="37">
        <v>114.28</v>
      </c>
      <c r="F401" s="36">
        <v>169</v>
      </c>
      <c r="G401" s="37">
        <v>112.37</v>
      </c>
      <c r="H401" s="36">
        <v>182</v>
      </c>
      <c r="I401" s="37">
        <v>107.07974999999998</v>
      </c>
      <c r="J401" s="36">
        <v>163</v>
      </c>
      <c r="K401" s="38">
        <v>110.56766666666664</v>
      </c>
    </row>
    <row r="402" spans="1:11" x14ac:dyDescent="0.25">
      <c r="A402" s="155" t="s">
        <v>394</v>
      </c>
      <c r="B402" s="156"/>
      <c r="C402" s="157"/>
      <c r="D402" s="39">
        <f t="shared" ref="D402:K402" si="33">+D399+D400+D401</f>
        <v>2288</v>
      </c>
      <c r="E402" s="40">
        <f t="shared" si="33"/>
        <v>2160.59</v>
      </c>
      <c r="F402" s="39">
        <f t="shared" si="33"/>
        <v>2251</v>
      </c>
      <c r="G402" s="40">
        <f t="shared" si="33"/>
        <v>2138.14</v>
      </c>
      <c r="H402" s="39">
        <f t="shared" si="33"/>
        <v>2263</v>
      </c>
      <c r="I402" s="40">
        <f t="shared" si="33"/>
        <v>2122.3733333333344</v>
      </c>
      <c r="J402" s="39">
        <f t="shared" si="33"/>
        <v>2262</v>
      </c>
      <c r="K402" s="41">
        <f t="shared" si="33"/>
        <v>2115.4223333333343</v>
      </c>
    </row>
    <row r="403" spans="1:11" x14ac:dyDescent="0.25">
      <c r="A403" s="155" t="s">
        <v>395</v>
      </c>
      <c r="B403" s="156"/>
      <c r="C403" s="157"/>
      <c r="D403" s="36">
        <v>5</v>
      </c>
      <c r="E403" s="37">
        <v>6.31</v>
      </c>
      <c r="F403" s="36">
        <v>12</v>
      </c>
      <c r="G403" s="37">
        <v>15.42</v>
      </c>
      <c r="H403" s="36">
        <v>14</v>
      </c>
      <c r="I403" s="37">
        <v>12.07</v>
      </c>
      <c r="J403" s="36">
        <v>19</v>
      </c>
      <c r="K403" s="38">
        <v>12.932250000000002</v>
      </c>
    </row>
    <row r="404" spans="1:11" x14ac:dyDescent="0.25">
      <c r="A404" s="202" t="s">
        <v>59</v>
      </c>
      <c r="B404" s="203"/>
      <c r="C404" s="204"/>
      <c r="D404" s="61">
        <f>D402+D403</f>
        <v>2293</v>
      </c>
      <c r="E404" s="62">
        <f t="shared" ref="E404:K404" si="34">E402+E403</f>
        <v>2166.9</v>
      </c>
      <c r="F404" s="61">
        <f t="shared" si="34"/>
        <v>2263</v>
      </c>
      <c r="G404" s="62">
        <f t="shared" si="34"/>
        <v>2153.56</v>
      </c>
      <c r="H404" s="61">
        <f t="shared" si="34"/>
        <v>2277</v>
      </c>
      <c r="I404" s="62">
        <f t="shared" si="34"/>
        <v>2134.4433333333345</v>
      </c>
      <c r="J404" s="61">
        <f t="shared" si="34"/>
        <v>2281</v>
      </c>
      <c r="K404" s="63">
        <f t="shared" si="34"/>
        <v>2128.3545833333342</v>
      </c>
    </row>
    <row r="405" spans="1:11" x14ac:dyDescent="0.25">
      <c r="A405" s="5" t="s">
        <v>385</v>
      </c>
    </row>
    <row r="407" spans="1:11" x14ac:dyDescent="0.25">
      <c r="A407" s="164" t="s">
        <v>35</v>
      </c>
      <c r="B407" s="165"/>
      <c r="C407" s="166"/>
      <c r="D407" s="98">
        <v>2020</v>
      </c>
      <c r="E407" s="98"/>
      <c r="F407" s="98">
        <v>2021</v>
      </c>
      <c r="G407" s="98"/>
      <c r="H407" s="309">
        <v>2022</v>
      </c>
      <c r="I407" s="310"/>
      <c r="J407" s="309">
        <v>2023</v>
      </c>
      <c r="K407" s="310"/>
    </row>
    <row r="408" spans="1:11" x14ac:dyDescent="0.25">
      <c r="A408" s="311"/>
      <c r="B408" s="312"/>
      <c r="C408" s="313"/>
      <c r="D408" s="20" t="s">
        <v>386</v>
      </c>
      <c r="E408" s="20" t="s">
        <v>37</v>
      </c>
      <c r="F408" s="20" t="s">
        <v>36</v>
      </c>
      <c r="G408" s="20" t="s">
        <v>37</v>
      </c>
      <c r="H408" s="20" t="s">
        <v>36</v>
      </c>
      <c r="I408" s="21" t="s">
        <v>37</v>
      </c>
      <c r="J408" s="20" t="s">
        <v>36</v>
      </c>
      <c r="K408" s="21" t="s">
        <v>37</v>
      </c>
    </row>
    <row r="409" spans="1:11" x14ac:dyDescent="0.25">
      <c r="A409" s="155" t="s">
        <v>38</v>
      </c>
      <c r="B409" s="156"/>
      <c r="C409" s="157"/>
      <c r="D409" s="88">
        <v>160</v>
      </c>
      <c r="E409" s="97">
        <v>66</v>
      </c>
      <c r="F409" s="88">
        <v>257</v>
      </c>
      <c r="G409" s="97">
        <v>126.2</v>
      </c>
      <c r="H409" s="88">
        <v>438</v>
      </c>
      <c r="I409" s="96">
        <v>297.66666670000001</v>
      </c>
      <c r="J409" s="14">
        <v>334</v>
      </c>
      <c r="K409" s="38">
        <v>190.81</v>
      </c>
    </row>
    <row r="410" spans="1:11" x14ac:dyDescent="0.25">
      <c r="A410" s="155" t="s">
        <v>39</v>
      </c>
      <c r="B410" s="156"/>
      <c r="C410" s="157"/>
      <c r="D410" s="88">
        <v>20</v>
      </c>
      <c r="E410" s="97">
        <v>26.5</v>
      </c>
      <c r="F410" s="88">
        <v>98</v>
      </c>
      <c r="G410" s="97">
        <v>92</v>
      </c>
      <c r="H410" s="88">
        <v>23</v>
      </c>
      <c r="I410" s="96">
        <v>15.9166667</v>
      </c>
      <c r="J410" s="14">
        <v>14</v>
      </c>
      <c r="K410" s="38">
        <v>42</v>
      </c>
    </row>
    <row r="411" spans="1:11" x14ac:dyDescent="0.25">
      <c r="A411" s="155" t="s">
        <v>40</v>
      </c>
      <c r="B411" s="156"/>
      <c r="C411" s="157"/>
      <c r="D411" s="88">
        <v>117</v>
      </c>
      <c r="E411" s="97">
        <v>183.8</v>
      </c>
      <c r="F411" s="88">
        <v>239</v>
      </c>
      <c r="G411" s="97">
        <v>333.7</v>
      </c>
      <c r="H411" s="88">
        <v>258</v>
      </c>
      <c r="I411" s="96">
        <v>389.83333340000001</v>
      </c>
      <c r="J411" s="14">
        <v>253</v>
      </c>
      <c r="K411" s="38">
        <v>322.83999999999997</v>
      </c>
    </row>
    <row r="412" spans="1:11" x14ac:dyDescent="0.25">
      <c r="A412" s="155" t="s">
        <v>41</v>
      </c>
      <c r="B412" s="156"/>
      <c r="C412" s="157"/>
      <c r="D412" s="88">
        <v>1</v>
      </c>
      <c r="E412" s="97">
        <v>5</v>
      </c>
      <c r="F412" s="88">
        <v>5</v>
      </c>
      <c r="G412" s="97">
        <v>11.2</v>
      </c>
      <c r="H412" s="88">
        <v>4</v>
      </c>
      <c r="I412" s="96">
        <v>12</v>
      </c>
      <c r="J412" s="14">
        <v>4</v>
      </c>
      <c r="K412" s="38">
        <v>9</v>
      </c>
    </row>
    <row r="413" spans="1:11" x14ac:dyDescent="0.25">
      <c r="A413" s="155" t="s">
        <v>42</v>
      </c>
      <c r="B413" s="156"/>
      <c r="C413" s="157"/>
      <c r="D413" s="88">
        <v>273</v>
      </c>
      <c r="E413" s="97">
        <v>192.5</v>
      </c>
      <c r="F413" s="88">
        <v>494</v>
      </c>
      <c r="G413" s="97">
        <v>398.3</v>
      </c>
      <c r="H413" s="88">
        <v>389</v>
      </c>
      <c r="I413" s="96">
        <v>277.5</v>
      </c>
      <c r="J413" s="14">
        <v>352</v>
      </c>
      <c r="K413" s="38">
        <v>281.5</v>
      </c>
    </row>
    <row r="414" spans="1:11" x14ac:dyDescent="0.25">
      <c r="A414" s="155" t="s">
        <v>43</v>
      </c>
      <c r="B414" s="156"/>
      <c r="C414" s="157"/>
      <c r="D414" s="88">
        <v>223</v>
      </c>
      <c r="E414" s="97">
        <v>205.7</v>
      </c>
      <c r="F414" s="88">
        <v>361</v>
      </c>
      <c r="G414" s="97">
        <v>470.5</v>
      </c>
      <c r="H414" s="88">
        <v>494</v>
      </c>
      <c r="I414" s="96">
        <v>363.5</v>
      </c>
      <c r="J414" s="14">
        <v>655</v>
      </c>
      <c r="K414" s="38">
        <v>507.84</v>
      </c>
    </row>
    <row r="415" spans="1:11" x14ac:dyDescent="0.25">
      <c r="A415" s="155" t="s">
        <v>44</v>
      </c>
      <c r="B415" s="156"/>
      <c r="C415" s="157"/>
      <c r="D415" s="88">
        <v>68</v>
      </c>
      <c r="E415" s="97">
        <v>37.200000000000003</v>
      </c>
      <c r="F415" s="88">
        <v>42</v>
      </c>
      <c r="G415" s="97">
        <v>19.5</v>
      </c>
      <c r="H415" s="88">
        <v>116</v>
      </c>
      <c r="I415" s="96">
        <v>54.1666667</v>
      </c>
      <c r="J415" s="14">
        <v>73</v>
      </c>
      <c r="K415" s="38">
        <v>35.67</v>
      </c>
    </row>
    <row r="416" spans="1:11" x14ac:dyDescent="0.25">
      <c r="A416" s="155" t="s">
        <v>45</v>
      </c>
      <c r="B416" s="156"/>
      <c r="C416" s="157"/>
      <c r="D416" s="88">
        <v>413</v>
      </c>
      <c r="E416" s="97">
        <v>181.3</v>
      </c>
      <c r="F416" s="88">
        <v>1022</v>
      </c>
      <c r="G416" s="97">
        <v>440</v>
      </c>
      <c r="H416" s="88">
        <v>1161</v>
      </c>
      <c r="I416" s="96">
        <v>480.25</v>
      </c>
      <c r="J416" s="14">
        <v>1024</v>
      </c>
      <c r="K416" s="38">
        <v>450.33</v>
      </c>
    </row>
    <row r="417" spans="1:13" x14ac:dyDescent="0.25">
      <c r="A417" s="155" t="s">
        <v>46</v>
      </c>
      <c r="B417" s="156"/>
      <c r="C417" s="157"/>
      <c r="D417" s="88">
        <v>159</v>
      </c>
      <c r="E417" s="97">
        <v>368.5</v>
      </c>
      <c r="F417" s="88">
        <v>138</v>
      </c>
      <c r="G417" s="97">
        <v>324.3</v>
      </c>
      <c r="H417" s="88">
        <v>156</v>
      </c>
      <c r="I417" s="96">
        <v>105.8333334</v>
      </c>
      <c r="J417" s="14">
        <v>258</v>
      </c>
      <c r="K417" s="38">
        <v>385.59</v>
      </c>
      <c r="L417" s="7">
        <f>(J417-H417)/H417</f>
        <v>0.65384615384615385</v>
      </c>
      <c r="M417" s="7">
        <f>(K417-I417)/I417</f>
        <v>2.6433700764451209</v>
      </c>
    </row>
    <row r="418" spans="1:13" x14ac:dyDescent="0.25">
      <c r="A418" s="155" t="s">
        <v>47</v>
      </c>
      <c r="B418" s="156"/>
      <c r="C418" s="157"/>
      <c r="D418" s="88">
        <v>113</v>
      </c>
      <c r="E418" s="97">
        <v>176</v>
      </c>
      <c r="F418" s="88">
        <v>181</v>
      </c>
      <c r="G418" s="97">
        <v>291.5</v>
      </c>
      <c r="H418" s="88">
        <v>226</v>
      </c>
      <c r="I418" s="96">
        <v>237.41666670000001</v>
      </c>
      <c r="J418" s="14">
        <v>220</v>
      </c>
      <c r="K418" s="38">
        <v>309.27</v>
      </c>
    </row>
    <row r="419" spans="1:13" x14ac:dyDescent="0.25">
      <c r="A419" s="155" t="s">
        <v>48</v>
      </c>
      <c r="B419" s="156"/>
      <c r="C419" s="157"/>
      <c r="D419" s="88">
        <v>32</v>
      </c>
      <c r="E419" s="97">
        <v>59</v>
      </c>
      <c r="F419" s="88">
        <v>65</v>
      </c>
      <c r="G419" s="97">
        <v>141.1</v>
      </c>
      <c r="H419" s="88">
        <v>89</v>
      </c>
      <c r="I419" s="96">
        <v>181</v>
      </c>
      <c r="J419" s="14">
        <v>38</v>
      </c>
      <c r="K419" s="38">
        <v>104.34</v>
      </c>
    </row>
    <row r="420" spans="1:13" x14ac:dyDescent="0.25">
      <c r="A420" s="155" t="s">
        <v>49</v>
      </c>
      <c r="B420" s="156"/>
      <c r="C420" s="157"/>
      <c r="D420" s="88">
        <v>260</v>
      </c>
      <c r="E420" s="97">
        <v>217.2</v>
      </c>
      <c r="F420" s="88">
        <v>584</v>
      </c>
      <c r="G420" s="97">
        <v>387.4</v>
      </c>
      <c r="H420" s="193">
        <v>1377</v>
      </c>
      <c r="I420" s="302">
        <v>697.8</v>
      </c>
      <c r="J420" s="193">
        <v>1791</v>
      </c>
      <c r="K420" s="302">
        <v>658</v>
      </c>
    </row>
    <row r="421" spans="1:13" x14ac:dyDescent="0.25">
      <c r="A421" s="155" t="s">
        <v>50</v>
      </c>
      <c r="B421" s="156"/>
      <c r="C421" s="157"/>
      <c r="D421" s="88"/>
      <c r="E421" s="97"/>
      <c r="F421" s="88"/>
      <c r="G421" s="97"/>
      <c r="H421" s="193"/>
      <c r="I421" s="302"/>
      <c r="J421" s="193"/>
      <c r="K421" s="302"/>
    </row>
    <row r="422" spans="1:13" x14ac:dyDescent="0.25">
      <c r="A422" s="155" t="s">
        <v>51</v>
      </c>
      <c r="B422" s="156"/>
      <c r="C422" s="157"/>
      <c r="D422" s="88">
        <v>79</v>
      </c>
      <c r="E422" s="97">
        <v>136.80000000000001</v>
      </c>
      <c r="F422" s="88">
        <v>168</v>
      </c>
      <c r="G422" s="97">
        <v>268.10000000000002</v>
      </c>
      <c r="H422" s="88">
        <v>114</v>
      </c>
      <c r="I422" s="96">
        <v>148.83333329999999</v>
      </c>
      <c r="J422" s="14">
        <v>94</v>
      </c>
      <c r="K422" s="38">
        <v>146.34</v>
      </c>
    </row>
    <row r="423" spans="1:13" x14ac:dyDescent="0.25">
      <c r="A423" s="155" t="s">
        <v>52</v>
      </c>
      <c r="B423" s="156"/>
      <c r="C423" s="157"/>
      <c r="D423" s="88">
        <v>88</v>
      </c>
      <c r="E423" s="97">
        <v>282.2</v>
      </c>
      <c r="F423" s="88">
        <v>95</v>
      </c>
      <c r="G423" s="97">
        <v>299.8</v>
      </c>
      <c r="H423" s="88">
        <v>187</v>
      </c>
      <c r="I423" s="96">
        <v>509.91666659999999</v>
      </c>
      <c r="J423" s="14">
        <v>206</v>
      </c>
      <c r="K423" s="38">
        <v>532.84</v>
      </c>
    </row>
    <row r="424" spans="1:13" x14ac:dyDescent="0.25">
      <c r="A424" s="155" t="s">
        <v>53</v>
      </c>
      <c r="B424" s="156"/>
      <c r="C424" s="157"/>
      <c r="D424" s="88">
        <v>551</v>
      </c>
      <c r="E424" s="97">
        <v>430.8</v>
      </c>
      <c r="F424" s="88">
        <v>417</v>
      </c>
      <c r="G424" s="97">
        <v>408.9</v>
      </c>
      <c r="H424" s="88">
        <v>349</v>
      </c>
      <c r="I424" s="96">
        <v>420.33333340000001</v>
      </c>
      <c r="J424" s="14">
        <v>455</v>
      </c>
      <c r="K424" s="38">
        <v>484.83</v>
      </c>
      <c r="L424" s="7">
        <f>(J424-H424)/H424</f>
        <v>0.30372492836676218</v>
      </c>
      <c r="M424" s="7">
        <f>(K424-I424)/I424</f>
        <v>0.15344171274330815</v>
      </c>
    </row>
    <row r="425" spans="1:13" x14ac:dyDescent="0.25">
      <c r="A425" s="155" t="s">
        <v>54</v>
      </c>
      <c r="B425" s="156"/>
      <c r="C425" s="157"/>
      <c r="D425" s="88">
        <v>34</v>
      </c>
      <c r="E425" s="97">
        <v>122</v>
      </c>
      <c r="F425" s="88">
        <v>87</v>
      </c>
      <c r="G425" s="97">
        <v>181.5</v>
      </c>
      <c r="H425" s="88">
        <v>98</v>
      </c>
      <c r="I425" s="96">
        <v>213.83333329999999</v>
      </c>
      <c r="J425" s="14">
        <v>111</v>
      </c>
      <c r="K425" s="38">
        <v>411.25</v>
      </c>
    </row>
    <row r="426" spans="1:13" x14ac:dyDescent="0.25">
      <c r="A426" s="155" t="s">
        <v>55</v>
      </c>
      <c r="B426" s="156"/>
      <c r="C426" s="157"/>
      <c r="D426" s="88">
        <v>73</v>
      </c>
      <c r="E426" s="97">
        <v>1130.8</v>
      </c>
      <c r="F426" s="88">
        <v>101</v>
      </c>
      <c r="G426" s="97">
        <v>1436.8</v>
      </c>
      <c r="H426" s="88">
        <v>94</v>
      </c>
      <c r="I426" s="96">
        <v>1547.2083333</v>
      </c>
      <c r="J426" s="14">
        <v>67</v>
      </c>
      <c r="K426" s="38">
        <v>1346.01</v>
      </c>
    </row>
    <row r="427" spans="1:13" x14ac:dyDescent="0.25">
      <c r="A427" s="155" t="s">
        <v>56</v>
      </c>
      <c r="B427" s="156"/>
      <c r="C427" s="157"/>
      <c r="D427" s="88">
        <v>6</v>
      </c>
      <c r="E427" s="97">
        <v>40</v>
      </c>
      <c r="F427" s="88">
        <v>0</v>
      </c>
      <c r="G427" s="97">
        <v>0</v>
      </c>
      <c r="H427" s="88">
        <v>6</v>
      </c>
      <c r="I427" s="96">
        <v>15.5</v>
      </c>
      <c r="J427" s="14">
        <v>7</v>
      </c>
      <c r="K427" s="38">
        <v>59.5</v>
      </c>
    </row>
    <row r="428" spans="1:13" x14ac:dyDescent="0.25">
      <c r="A428" s="155" t="s">
        <v>57</v>
      </c>
      <c r="B428" s="156"/>
      <c r="C428" s="157"/>
      <c r="D428" s="88">
        <v>191</v>
      </c>
      <c r="E428" s="97">
        <v>127</v>
      </c>
      <c r="F428" s="88">
        <v>425</v>
      </c>
      <c r="G428" s="97">
        <v>156.80000000000001</v>
      </c>
      <c r="H428" s="88">
        <v>670</v>
      </c>
      <c r="I428" s="96">
        <v>276.08333340000001</v>
      </c>
      <c r="J428" s="14">
        <v>438</v>
      </c>
      <c r="K428" s="38">
        <v>187.96</v>
      </c>
    </row>
    <row r="429" spans="1:13" x14ac:dyDescent="0.25">
      <c r="A429" s="155" t="s">
        <v>58</v>
      </c>
      <c r="B429" s="156"/>
      <c r="C429" s="157"/>
      <c r="D429" s="88">
        <v>117</v>
      </c>
      <c r="E429" s="97">
        <v>100.8</v>
      </c>
      <c r="F429" s="88">
        <v>133</v>
      </c>
      <c r="G429" s="97">
        <v>117.4</v>
      </c>
      <c r="H429" s="88">
        <v>92</v>
      </c>
      <c r="I429" s="96">
        <v>60.1666667</v>
      </c>
      <c r="J429" s="14">
        <v>31</v>
      </c>
      <c r="K429" s="38">
        <v>17</v>
      </c>
    </row>
    <row r="430" spans="1:13" x14ac:dyDescent="0.25">
      <c r="A430" s="94" t="s">
        <v>59</v>
      </c>
      <c r="B430" s="95"/>
      <c r="C430" s="95"/>
      <c r="D430" s="95"/>
      <c r="E430" s="62">
        <v>4089.1</v>
      </c>
      <c r="F430" s="64"/>
      <c r="G430" s="62">
        <v>4089.1</v>
      </c>
      <c r="H430" s="64"/>
      <c r="I430" s="62">
        <v>5905</v>
      </c>
      <c r="J430" s="64"/>
      <c r="K430" s="63">
        <f>SUM(K409:K429)</f>
        <v>6482.920000000001</v>
      </c>
    </row>
    <row r="431" spans="1:13" x14ac:dyDescent="0.25">
      <c r="A431" s="2" t="s">
        <v>387</v>
      </c>
      <c r="F431" s="10"/>
      <c r="G431" s="42"/>
      <c r="H431" s="10"/>
      <c r="I431" s="7"/>
      <c r="J431" s="10"/>
      <c r="K431" s="42"/>
    </row>
    <row r="433" spans="1:11" x14ac:dyDescent="0.25">
      <c r="A433" s="288" t="s">
        <v>60</v>
      </c>
      <c r="B433" s="290" t="s">
        <v>62</v>
      </c>
      <c r="C433" s="290"/>
      <c r="D433" s="290" t="s">
        <v>399</v>
      </c>
      <c r="E433" s="290"/>
      <c r="F433" s="290" t="s">
        <v>400</v>
      </c>
      <c r="G433" s="290"/>
      <c r="H433" s="290" t="s">
        <v>398</v>
      </c>
      <c r="I433" s="290"/>
      <c r="J433" s="290"/>
      <c r="K433" s="298"/>
    </row>
    <row r="434" spans="1:11" x14ac:dyDescent="0.25">
      <c r="A434" s="289"/>
      <c r="B434" s="299" t="s">
        <v>63</v>
      </c>
      <c r="C434" s="299"/>
      <c r="D434" s="299" t="s">
        <v>63</v>
      </c>
      <c r="E434" s="299"/>
      <c r="F434" s="299" t="s">
        <v>63</v>
      </c>
      <c r="G434" s="299"/>
      <c r="H434" s="299" t="s">
        <v>63</v>
      </c>
      <c r="I434" s="299"/>
      <c r="J434" s="300" t="s">
        <v>64</v>
      </c>
      <c r="K434" s="301"/>
    </row>
    <row r="435" spans="1:11" x14ac:dyDescent="0.25">
      <c r="A435" s="289"/>
      <c r="B435" s="43" t="s">
        <v>65</v>
      </c>
      <c r="C435" s="43" t="s">
        <v>66</v>
      </c>
      <c r="D435" s="43" t="s">
        <v>65</v>
      </c>
      <c r="E435" s="43" t="s">
        <v>66</v>
      </c>
      <c r="F435" s="43" t="s">
        <v>65</v>
      </c>
      <c r="G435" s="43" t="s">
        <v>66</v>
      </c>
      <c r="H435" s="43" t="s">
        <v>65</v>
      </c>
      <c r="I435" s="43" t="s">
        <v>66</v>
      </c>
      <c r="J435" s="44" t="s">
        <v>65</v>
      </c>
      <c r="K435" s="45" t="s">
        <v>66</v>
      </c>
    </row>
    <row r="436" spans="1:11" x14ac:dyDescent="0.25">
      <c r="A436" s="3" t="s">
        <v>67</v>
      </c>
      <c r="B436" s="46">
        <v>152794055</v>
      </c>
      <c r="C436" s="46">
        <v>152794055</v>
      </c>
      <c r="D436" s="46">
        <v>158203888</v>
      </c>
      <c r="E436" s="46">
        <v>158203888</v>
      </c>
      <c r="F436" s="46">
        <v>160157170</v>
      </c>
      <c r="G436" s="46">
        <v>160157170</v>
      </c>
      <c r="H436" s="46">
        <v>158597455.5</v>
      </c>
      <c r="I436" s="46">
        <v>158597456</v>
      </c>
      <c r="J436" s="47">
        <v>0.99026135077186994</v>
      </c>
      <c r="K436" s="48">
        <v>0.99026135389380321</v>
      </c>
    </row>
    <row r="437" spans="1:11" x14ac:dyDescent="0.25">
      <c r="A437" s="3" t="s">
        <v>68</v>
      </c>
      <c r="B437" s="46">
        <v>55953662</v>
      </c>
      <c r="C437" s="46">
        <v>58257225</v>
      </c>
      <c r="D437" s="46">
        <v>59385945</v>
      </c>
      <c r="E437" s="46">
        <v>58707789</v>
      </c>
      <c r="F437" s="46">
        <v>65920632</v>
      </c>
      <c r="G437" s="46">
        <v>63145018</v>
      </c>
      <c r="H437" s="46">
        <v>65566246.5</v>
      </c>
      <c r="I437" s="46">
        <v>62472578</v>
      </c>
      <c r="J437" s="47">
        <v>0.9946240579125516</v>
      </c>
      <c r="K437" s="48">
        <v>0.98935086216936385</v>
      </c>
    </row>
    <row r="438" spans="1:11" x14ac:dyDescent="0.25">
      <c r="A438" s="3" t="s">
        <v>69</v>
      </c>
      <c r="B438" s="46">
        <v>36959164</v>
      </c>
      <c r="C438" s="46">
        <v>39510453</v>
      </c>
      <c r="D438" s="46">
        <v>37245285</v>
      </c>
      <c r="E438" s="46">
        <v>43269707</v>
      </c>
      <c r="F438" s="46">
        <v>46304358</v>
      </c>
      <c r="G438" s="46">
        <v>38143429</v>
      </c>
      <c r="H438" s="46">
        <v>29023959</v>
      </c>
      <c r="I438" s="46">
        <v>37214931</v>
      </c>
      <c r="J438" s="47">
        <v>0.62680836650407723</v>
      </c>
      <c r="K438" s="48">
        <v>0.97565772075709289</v>
      </c>
    </row>
    <row r="439" spans="1:11" x14ac:dyDescent="0.25">
      <c r="A439" s="4" t="s">
        <v>70</v>
      </c>
      <c r="B439" s="49">
        <f t="shared" ref="B439:I439" si="35">SUM(B436:B438)</f>
        <v>245706881</v>
      </c>
      <c r="C439" s="49">
        <f t="shared" si="35"/>
        <v>250561733</v>
      </c>
      <c r="D439" s="49">
        <f t="shared" si="35"/>
        <v>254835118</v>
      </c>
      <c r="E439" s="49">
        <f t="shared" si="35"/>
        <v>260181384</v>
      </c>
      <c r="F439" s="49">
        <f t="shared" si="35"/>
        <v>272382160</v>
      </c>
      <c r="G439" s="49">
        <f t="shared" si="35"/>
        <v>261445617</v>
      </c>
      <c r="H439" s="49">
        <f t="shared" si="35"/>
        <v>253187661</v>
      </c>
      <c r="I439" s="49">
        <f t="shared" si="35"/>
        <v>258284965</v>
      </c>
      <c r="J439" s="50">
        <f>+H439/F439</f>
        <v>0.92953099791851268</v>
      </c>
      <c r="K439" s="51">
        <f>+I439/G439</f>
        <v>0.98791086254852001</v>
      </c>
    </row>
    <row r="440" spans="1:11" x14ac:dyDescent="0.25">
      <c r="A440" s="52"/>
      <c r="B440" s="53"/>
      <c r="C440" s="53"/>
      <c r="D440" s="53"/>
      <c r="E440" s="53"/>
      <c r="F440" s="53"/>
      <c r="G440" s="53"/>
      <c r="H440" s="53"/>
      <c r="I440" s="53"/>
      <c r="J440" s="8"/>
      <c r="K440" s="8"/>
    </row>
    <row r="441" spans="1:11" x14ac:dyDescent="0.25">
      <c r="A441" s="288" t="s">
        <v>71</v>
      </c>
      <c r="B441" s="290" t="str">
        <f>+B433</f>
        <v>CF 2022</v>
      </c>
      <c r="C441" s="290"/>
      <c r="D441" s="291" t="str">
        <f>D433</f>
        <v>BI 2023</v>
      </c>
      <c r="E441" s="291"/>
      <c r="F441" s="290" t="str">
        <f>F433</f>
        <v>BI 2023 après BR</v>
      </c>
      <c r="G441" s="290"/>
      <c r="H441" s="291" t="str">
        <f>H433</f>
        <v>CF 2023</v>
      </c>
      <c r="I441" s="291"/>
      <c r="J441" s="291"/>
      <c r="K441" s="292"/>
    </row>
    <row r="442" spans="1:11" x14ac:dyDescent="0.25">
      <c r="A442" s="289"/>
      <c r="B442" s="293" t="s">
        <v>63</v>
      </c>
      <c r="C442" s="293"/>
      <c r="D442" s="294" t="s">
        <v>63</v>
      </c>
      <c r="E442" s="295"/>
      <c r="F442" s="294" t="s">
        <v>63</v>
      </c>
      <c r="G442" s="295"/>
      <c r="H442" s="294" t="s">
        <v>63</v>
      </c>
      <c r="I442" s="295"/>
      <c r="J442" s="296" t="s">
        <v>72</v>
      </c>
      <c r="K442" s="297"/>
    </row>
    <row r="443" spans="1:11" x14ac:dyDescent="0.25">
      <c r="A443" s="3" t="s">
        <v>73</v>
      </c>
      <c r="B443" s="279">
        <f>SUM(B444:C446)</f>
        <v>239966391</v>
      </c>
      <c r="C443" s="279"/>
      <c r="D443" s="279">
        <f t="shared" ref="D443" si="36">SUM(D444:E446)</f>
        <v>244669858</v>
      </c>
      <c r="E443" s="279"/>
      <c r="F443" s="279">
        <f t="shared" ref="F443" si="37">SUM(F444:G446)</f>
        <v>253106132</v>
      </c>
      <c r="G443" s="279"/>
      <c r="H443" s="279">
        <f t="shared" ref="H443" si="38">SUM(H444:I446)</f>
        <v>252275716.59999999</v>
      </c>
      <c r="I443" s="279"/>
      <c r="J443" s="285">
        <f t="shared" ref="J443:J451" si="39">+H443/F443</f>
        <v>0.99671910200895486</v>
      </c>
      <c r="K443" s="286"/>
    </row>
    <row r="444" spans="1:11" x14ac:dyDescent="0.25">
      <c r="A444" s="3" t="s">
        <v>74</v>
      </c>
      <c r="B444" s="279">
        <v>197775032</v>
      </c>
      <c r="C444" s="279"/>
      <c r="D444" s="279">
        <v>198805010</v>
      </c>
      <c r="E444" s="279"/>
      <c r="F444" s="279">
        <v>207775456</v>
      </c>
      <c r="G444" s="279"/>
      <c r="H444" s="279">
        <v>207793203.40000001</v>
      </c>
      <c r="I444" s="279"/>
      <c r="J444" s="285">
        <f t="shared" si="39"/>
        <v>1.0000854162485873</v>
      </c>
      <c r="K444" s="286"/>
    </row>
    <row r="445" spans="1:11" x14ac:dyDescent="0.25">
      <c r="A445" s="3" t="s">
        <v>75</v>
      </c>
      <c r="B445" s="279">
        <v>28561392</v>
      </c>
      <c r="C445" s="279"/>
      <c r="D445" s="279">
        <v>32618250</v>
      </c>
      <c r="E445" s="279"/>
      <c r="F445" s="279">
        <v>32868250</v>
      </c>
      <c r="G445" s="279"/>
      <c r="H445" s="279">
        <v>32818312.5</v>
      </c>
      <c r="I445" s="279"/>
      <c r="J445" s="285">
        <f t="shared" si="39"/>
        <v>0.99848067664083118</v>
      </c>
      <c r="K445" s="286"/>
    </row>
    <row r="446" spans="1:11" x14ac:dyDescent="0.25">
      <c r="A446" s="3" t="s">
        <v>76</v>
      </c>
      <c r="B446" s="279">
        <v>13629967</v>
      </c>
      <c r="C446" s="279"/>
      <c r="D446" s="279">
        <v>13246598</v>
      </c>
      <c r="E446" s="279"/>
      <c r="F446" s="279">
        <v>12462426</v>
      </c>
      <c r="G446" s="279"/>
      <c r="H446" s="279">
        <v>11664200.699999999</v>
      </c>
      <c r="I446" s="279"/>
      <c r="J446" s="285">
        <f t="shared" si="39"/>
        <v>0.93594944515618383</v>
      </c>
      <c r="K446" s="286"/>
    </row>
    <row r="447" spans="1:11" x14ac:dyDescent="0.25">
      <c r="A447" s="3" t="s">
        <v>77</v>
      </c>
      <c r="B447" s="279">
        <f>SUM(B448:C450)</f>
        <v>9764246</v>
      </c>
      <c r="C447" s="279"/>
      <c r="D447" s="279">
        <f t="shared" ref="D447" si="40">SUM(D448:E450)</f>
        <v>11847453</v>
      </c>
      <c r="E447" s="279"/>
      <c r="F447" s="279">
        <f t="shared" ref="F447" si="41">SUM(F448:G450)</f>
        <v>11698672</v>
      </c>
      <c r="G447" s="279"/>
      <c r="H447" s="279">
        <f t="shared" ref="H447" si="42">SUM(H448:I450)</f>
        <v>8613008.9000000004</v>
      </c>
      <c r="I447" s="279"/>
      <c r="J447" s="285">
        <f t="shared" si="39"/>
        <v>0.73623817301656125</v>
      </c>
      <c r="K447" s="286"/>
    </row>
    <row r="448" spans="1:11" x14ac:dyDescent="0.25">
      <c r="A448" s="3" t="s">
        <v>78</v>
      </c>
      <c r="B448" s="279">
        <v>3514712</v>
      </c>
      <c r="C448" s="279"/>
      <c r="D448" s="279">
        <v>1140000</v>
      </c>
      <c r="E448" s="279"/>
      <c r="F448" s="279">
        <v>1610287.5</v>
      </c>
      <c r="G448" s="279"/>
      <c r="H448" s="279">
        <v>1486273</v>
      </c>
      <c r="I448" s="279"/>
      <c r="J448" s="285">
        <f t="shared" si="39"/>
        <v>0.9229861127283171</v>
      </c>
      <c r="K448" s="286"/>
    </row>
    <row r="449" spans="1:11" x14ac:dyDescent="0.25">
      <c r="A449" s="3" t="s">
        <v>79</v>
      </c>
      <c r="B449" s="279">
        <v>1240750</v>
      </c>
      <c r="C449" s="279"/>
      <c r="D449" s="279">
        <v>5938307.5</v>
      </c>
      <c r="E449" s="279"/>
      <c r="F449" s="279">
        <v>4357426</v>
      </c>
      <c r="G449" s="279"/>
      <c r="H449" s="279">
        <v>2352555.4</v>
      </c>
      <c r="I449" s="279"/>
      <c r="J449" s="285">
        <f t="shared" si="39"/>
        <v>0.53989566317362592</v>
      </c>
      <c r="K449" s="286"/>
    </row>
    <row r="450" spans="1:11" x14ac:dyDescent="0.25">
      <c r="A450" s="3" t="s">
        <v>80</v>
      </c>
      <c r="B450" s="279">
        <v>5008784</v>
      </c>
      <c r="C450" s="279"/>
      <c r="D450" s="279">
        <v>4769145.5</v>
      </c>
      <c r="E450" s="279"/>
      <c r="F450" s="279">
        <v>5730958.5</v>
      </c>
      <c r="G450" s="279"/>
      <c r="H450" s="279">
        <v>4774180.5</v>
      </c>
      <c r="I450" s="279"/>
      <c r="J450" s="285">
        <f t="shared" si="39"/>
        <v>0.83305096346448848</v>
      </c>
      <c r="K450" s="286"/>
    </row>
    <row r="451" spans="1:11" x14ac:dyDescent="0.25">
      <c r="A451" s="65" t="s">
        <v>81</v>
      </c>
      <c r="B451" s="282">
        <f>B443+B447</f>
        <v>249730637</v>
      </c>
      <c r="C451" s="282"/>
      <c r="D451" s="282">
        <f>D443+D447</f>
        <v>256517311</v>
      </c>
      <c r="E451" s="282"/>
      <c r="F451" s="282">
        <f>F443+F447</f>
        <v>264804804</v>
      </c>
      <c r="G451" s="282"/>
      <c r="H451" s="282">
        <f>H443+H447</f>
        <v>260888725.5</v>
      </c>
      <c r="I451" s="282"/>
      <c r="J451" s="283">
        <f t="shared" si="39"/>
        <v>0.98521145220613138</v>
      </c>
      <c r="K451" s="284"/>
    </row>
    <row r="452" spans="1:11" x14ac:dyDescent="0.25">
      <c r="A452" s="56" t="s">
        <v>82</v>
      </c>
      <c r="B452" s="287"/>
      <c r="C452" s="287"/>
      <c r="D452" s="279"/>
      <c r="E452" s="279"/>
      <c r="F452" s="287"/>
      <c r="G452" s="287"/>
      <c r="H452" s="279"/>
      <c r="I452" s="279"/>
      <c r="J452" s="279"/>
      <c r="K452" s="280"/>
    </row>
    <row r="453" spans="1:11" x14ac:dyDescent="0.25">
      <c r="A453" s="57" t="s">
        <v>83</v>
      </c>
      <c r="B453" s="281">
        <f>+B451-C439</f>
        <v>-831096</v>
      </c>
      <c r="C453" s="281"/>
      <c r="D453" s="281">
        <f>+D451-E439</f>
        <v>-3664073</v>
      </c>
      <c r="E453" s="281"/>
      <c r="F453" s="281">
        <f>+F451-G439</f>
        <v>3359187</v>
      </c>
      <c r="G453" s="281"/>
      <c r="H453" s="281">
        <f>+H451-I439</f>
        <v>2603760.5</v>
      </c>
      <c r="I453" s="281"/>
      <c r="J453" s="54"/>
      <c r="K453" s="55"/>
    </row>
    <row r="455" spans="1:11" ht="20.100000000000001" customHeight="1" x14ac:dyDescent="0.25">
      <c r="A455" s="164" t="s">
        <v>372</v>
      </c>
      <c r="B455" s="165"/>
      <c r="C455" s="165"/>
      <c r="D455" s="165"/>
      <c r="E455" s="165"/>
      <c r="F455" s="165"/>
      <c r="G455" s="166"/>
      <c r="H455" s="84" t="s">
        <v>85</v>
      </c>
      <c r="I455" s="84" t="s">
        <v>61</v>
      </c>
      <c r="J455" s="85" t="s">
        <v>62</v>
      </c>
      <c r="K455" s="12" t="s">
        <v>398</v>
      </c>
    </row>
    <row r="456" spans="1:11" x14ac:dyDescent="0.25">
      <c r="A456" s="252" t="s">
        <v>86</v>
      </c>
      <c r="B456" s="151"/>
      <c r="C456" s="151"/>
      <c r="D456" s="151"/>
      <c r="E456" s="151"/>
      <c r="F456" s="151"/>
      <c r="G456" s="140"/>
      <c r="H456" s="88">
        <v>208044349.18000001</v>
      </c>
      <c r="I456" s="88">
        <v>214104755.06</v>
      </c>
      <c r="J456" s="89">
        <v>229851135.94999999</v>
      </c>
      <c r="K456" s="13">
        <v>243149397</v>
      </c>
    </row>
    <row r="457" spans="1:11" x14ac:dyDescent="0.25">
      <c r="A457" s="252" t="s">
        <v>87</v>
      </c>
      <c r="B457" s="151"/>
      <c r="C457" s="151"/>
      <c r="D457" s="151"/>
      <c r="E457" s="151"/>
      <c r="F457" s="151"/>
      <c r="G457" s="140"/>
      <c r="H457" s="88">
        <v>851368.98</v>
      </c>
      <c r="I457" s="88">
        <v>863041.40999999992</v>
      </c>
      <c r="J457" s="89">
        <v>1542889.75</v>
      </c>
      <c r="K457" s="13">
        <v>1640160</v>
      </c>
    </row>
    <row r="458" spans="1:11" x14ac:dyDescent="0.25">
      <c r="A458" s="252" t="s">
        <v>88</v>
      </c>
      <c r="B458" s="151"/>
      <c r="C458" s="151"/>
      <c r="D458" s="151"/>
      <c r="E458" s="151"/>
      <c r="F458" s="151"/>
      <c r="G458" s="140"/>
      <c r="H458" s="88">
        <v>2719341.66</v>
      </c>
      <c r="I458" s="88">
        <v>2116660.39</v>
      </c>
      <c r="J458" s="89">
        <v>4110426.59</v>
      </c>
      <c r="K458" s="13">
        <v>2429180</v>
      </c>
    </row>
    <row r="459" spans="1:11" x14ac:dyDescent="0.25">
      <c r="A459" s="252" t="s">
        <v>89</v>
      </c>
      <c r="B459" s="151"/>
      <c r="C459" s="151"/>
      <c r="D459" s="151"/>
      <c r="E459" s="151"/>
      <c r="F459" s="151"/>
      <c r="G459" s="140"/>
      <c r="H459" s="88">
        <v>1340641.5</v>
      </c>
      <c r="I459" s="88">
        <v>1108092.1000000001</v>
      </c>
      <c r="J459" s="89">
        <v>2084286.06</v>
      </c>
      <c r="K459" s="13">
        <v>2907872</v>
      </c>
    </row>
    <row r="460" spans="1:11" x14ac:dyDescent="0.25">
      <c r="A460" s="252" t="s">
        <v>90</v>
      </c>
      <c r="B460" s="151"/>
      <c r="C460" s="151"/>
      <c r="D460" s="151"/>
      <c r="E460" s="151"/>
      <c r="F460" s="151"/>
      <c r="G460" s="140"/>
      <c r="H460" s="88">
        <v>61914.27</v>
      </c>
      <c r="I460" s="88">
        <v>0</v>
      </c>
      <c r="J460" s="89">
        <v>31612</v>
      </c>
      <c r="K460" s="13">
        <v>60160</v>
      </c>
    </row>
    <row r="461" spans="1:11" x14ac:dyDescent="0.25">
      <c r="A461" s="252" t="s">
        <v>91</v>
      </c>
      <c r="B461" s="151"/>
      <c r="C461" s="151"/>
      <c r="D461" s="151"/>
      <c r="E461" s="151"/>
      <c r="F461" s="151"/>
      <c r="G461" s="140"/>
      <c r="H461" s="88">
        <v>1348252.02</v>
      </c>
      <c r="I461" s="88">
        <v>1008944.8000000003</v>
      </c>
      <c r="J461" s="89">
        <v>1123976.32</v>
      </c>
      <c r="K461" s="13">
        <v>1193166</v>
      </c>
    </row>
    <row r="462" spans="1:11" x14ac:dyDescent="0.25">
      <c r="A462" s="252" t="s">
        <v>92</v>
      </c>
      <c r="B462" s="151"/>
      <c r="C462" s="151"/>
      <c r="D462" s="151"/>
      <c r="E462" s="151"/>
      <c r="F462" s="151"/>
      <c r="G462" s="140"/>
      <c r="H462" s="88">
        <v>3469788.3800000008</v>
      </c>
      <c r="I462" s="88">
        <v>2891805.4899999998</v>
      </c>
      <c r="J462" s="89">
        <v>4948781.5200000005</v>
      </c>
      <c r="K462" s="13">
        <v>5126271</v>
      </c>
    </row>
    <row r="463" spans="1:11" x14ac:dyDescent="0.25">
      <c r="A463" s="252" t="s">
        <v>93</v>
      </c>
      <c r="B463" s="151"/>
      <c r="C463" s="151"/>
      <c r="D463" s="151"/>
      <c r="E463" s="151"/>
      <c r="F463" s="151"/>
      <c r="G463" s="140"/>
      <c r="H463" s="88">
        <v>993492.71</v>
      </c>
      <c r="I463" s="88">
        <v>1110840.02</v>
      </c>
      <c r="J463" s="89">
        <v>1140105.6299999999</v>
      </c>
      <c r="K463" s="13">
        <v>1030258</v>
      </c>
    </row>
    <row r="464" spans="1:11" x14ac:dyDescent="0.25">
      <c r="A464" s="252" t="s">
        <v>94</v>
      </c>
      <c r="B464" s="151"/>
      <c r="C464" s="151"/>
      <c r="D464" s="151"/>
      <c r="E464" s="151"/>
      <c r="F464" s="151"/>
      <c r="G464" s="140"/>
      <c r="H464" s="88">
        <v>30353.949999999997</v>
      </c>
      <c r="I464" s="88">
        <v>79243.7</v>
      </c>
      <c r="J464" s="89">
        <v>99352.88</v>
      </c>
      <c r="K464" s="13">
        <v>92203.5</v>
      </c>
    </row>
    <row r="465" spans="1:11" x14ac:dyDescent="0.25">
      <c r="A465" s="252" t="s">
        <v>95</v>
      </c>
      <c r="B465" s="151"/>
      <c r="C465" s="151"/>
      <c r="D465" s="151"/>
      <c r="E465" s="151"/>
      <c r="F465" s="151"/>
      <c r="G465" s="140"/>
      <c r="H465" s="88">
        <v>3514041.21</v>
      </c>
      <c r="I465" s="88">
        <v>3006555.0599999996</v>
      </c>
      <c r="J465" s="89">
        <v>4796232.63</v>
      </c>
      <c r="K465" s="13">
        <v>3260058</v>
      </c>
    </row>
    <row r="466" spans="1:11" x14ac:dyDescent="0.25">
      <c r="A466" s="202" t="s">
        <v>96</v>
      </c>
      <c r="B466" s="203"/>
      <c r="C466" s="203"/>
      <c r="D466" s="203"/>
      <c r="E466" s="203"/>
      <c r="F466" s="203"/>
      <c r="G466" s="204"/>
      <c r="H466" s="101">
        <f>SUM(H456:H465)</f>
        <v>222373543.86000001</v>
      </c>
      <c r="I466" s="101">
        <f>SUM(I456:I465)</f>
        <v>226289938.03</v>
      </c>
      <c r="J466" s="102">
        <f>SUM(J456:J465)</f>
        <v>249728799.32999998</v>
      </c>
      <c r="K466" s="66">
        <f>SUM(K456:K465)</f>
        <v>260888725.5</v>
      </c>
    </row>
    <row r="468" spans="1:11" ht="20.100000000000001" customHeight="1" x14ac:dyDescent="0.25">
      <c r="A468" s="275" t="s">
        <v>97</v>
      </c>
      <c r="B468" s="276"/>
      <c r="C468" s="276"/>
      <c r="D468" s="276"/>
      <c r="E468" s="276"/>
      <c r="F468" s="276"/>
      <c r="G468" s="277"/>
      <c r="H468" s="84">
        <v>2020</v>
      </c>
      <c r="I468" s="84">
        <v>2021</v>
      </c>
      <c r="J468" s="85">
        <v>2022</v>
      </c>
      <c r="K468" s="12">
        <v>2023</v>
      </c>
    </row>
    <row r="469" spans="1:11" x14ac:dyDescent="0.25">
      <c r="A469" s="252" t="s">
        <v>98</v>
      </c>
      <c r="B469" s="151"/>
      <c r="C469" s="151"/>
      <c r="D469" s="151"/>
      <c r="E469" s="151"/>
      <c r="F469" s="151"/>
      <c r="G469" s="140"/>
      <c r="H469" s="88">
        <v>1683</v>
      </c>
      <c r="I469" s="88">
        <v>5301</v>
      </c>
      <c r="J469" s="89">
        <v>3016</v>
      </c>
      <c r="K469" s="13">
        <v>3693</v>
      </c>
    </row>
    <row r="470" spans="1:11" x14ac:dyDescent="0.25">
      <c r="A470" s="252" t="s">
        <v>99</v>
      </c>
      <c r="B470" s="151"/>
      <c r="C470" s="151"/>
      <c r="D470" s="151"/>
      <c r="E470" s="151"/>
      <c r="F470" s="151"/>
      <c r="G470" s="140"/>
      <c r="H470" s="88">
        <v>7496</v>
      </c>
      <c r="I470" s="88">
        <v>4904</v>
      </c>
      <c r="J470" s="88">
        <v>11893</v>
      </c>
      <c r="K470" s="67">
        <v>10816</v>
      </c>
    </row>
    <row r="471" spans="1:11" x14ac:dyDescent="0.25">
      <c r="A471" s="252" t="s">
        <v>100</v>
      </c>
      <c r="B471" s="151"/>
      <c r="C471" s="151"/>
      <c r="D471" s="151"/>
      <c r="E471" s="151"/>
      <c r="F471" s="151"/>
      <c r="G471" s="140"/>
      <c r="H471" s="88">
        <v>0</v>
      </c>
      <c r="I471" s="88">
        <v>0</v>
      </c>
      <c r="J471" s="89">
        <v>0</v>
      </c>
      <c r="K471" s="13">
        <v>0</v>
      </c>
    </row>
    <row r="472" spans="1:11" x14ac:dyDescent="0.25">
      <c r="A472" s="269" t="s">
        <v>101</v>
      </c>
      <c r="B472" s="270"/>
      <c r="C472" s="270"/>
      <c r="D472" s="270"/>
      <c r="E472" s="270"/>
      <c r="F472" s="270"/>
      <c r="G472" s="271"/>
      <c r="H472" s="88">
        <v>0</v>
      </c>
      <c r="I472" s="88">
        <v>0</v>
      </c>
      <c r="J472" s="89">
        <v>0</v>
      </c>
      <c r="K472" s="13">
        <v>0</v>
      </c>
    </row>
    <row r="473" spans="1:11" x14ac:dyDescent="0.25">
      <c r="A473" s="272" t="s">
        <v>102</v>
      </c>
      <c r="B473" s="273"/>
      <c r="C473" s="273"/>
      <c r="D473" s="273"/>
      <c r="E473" s="273"/>
      <c r="F473" s="273"/>
      <c r="G473" s="274"/>
      <c r="H473" s="86"/>
      <c r="I473" s="86">
        <v>0</v>
      </c>
      <c r="J473" s="87">
        <v>0</v>
      </c>
      <c r="K473" s="23">
        <v>0</v>
      </c>
    </row>
  </sheetData>
  <mergeCells count="1498">
    <mergeCell ref="A30:C30"/>
    <mergeCell ref="D30:E30"/>
    <mergeCell ref="F30:G30"/>
    <mergeCell ref="H30:I30"/>
    <mergeCell ref="J30:K30"/>
    <mergeCell ref="A31:C31"/>
    <mergeCell ref="D31:E31"/>
    <mergeCell ref="F31:G31"/>
    <mergeCell ref="H31:I31"/>
    <mergeCell ref="J31:K31"/>
    <mergeCell ref="F366:G366"/>
    <mergeCell ref="H366:I366"/>
    <mergeCell ref="J366:K366"/>
    <mergeCell ref="D339:E339"/>
    <mergeCell ref="D340:E340"/>
    <mergeCell ref="F338:G338"/>
    <mergeCell ref="F339:G339"/>
    <mergeCell ref="F340:G340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F351:G351"/>
    <mergeCell ref="F350:G350"/>
    <mergeCell ref="F349:G349"/>
    <mergeCell ref="F348:G348"/>
    <mergeCell ref="F347:G347"/>
    <mergeCell ref="F346:G346"/>
    <mergeCell ref="F345:G345"/>
    <mergeCell ref="F344:G344"/>
    <mergeCell ref="F343:G343"/>
    <mergeCell ref="F342:G342"/>
    <mergeCell ref="J339:K339"/>
    <mergeCell ref="J351:K351"/>
    <mergeCell ref="J338:K338"/>
    <mergeCell ref="H350:I350"/>
    <mergeCell ref="F274:G274"/>
    <mergeCell ref="F275:G275"/>
    <mergeCell ref="F276:G276"/>
    <mergeCell ref="F277:G277"/>
    <mergeCell ref="D316:E316"/>
    <mergeCell ref="D317:E317"/>
    <mergeCell ref="D318:E318"/>
    <mergeCell ref="D319:E319"/>
    <mergeCell ref="D320:E320"/>
    <mergeCell ref="D321:E321"/>
    <mergeCell ref="F321:G321"/>
    <mergeCell ref="F320:G320"/>
    <mergeCell ref="F319:G319"/>
    <mergeCell ref="F318:G318"/>
    <mergeCell ref="F317:G317"/>
    <mergeCell ref="F316:G316"/>
    <mergeCell ref="D323:E323"/>
    <mergeCell ref="F323:G323"/>
    <mergeCell ref="H276:I276"/>
    <mergeCell ref="J276:K276"/>
    <mergeCell ref="H277:I277"/>
    <mergeCell ref="J277:K277"/>
    <mergeCell ref="F112:G112"/>
    <mergeCell ref="F230:G230"/>
    <mergeCell ref="F231:G231"/>
    <mergeCell ref="F232:G232"/>
    <mergeCell ref="F233:G233"/>
    <mergeCell ref="F234:G234"/>
    <mergeCell ref="F235:G235"/>
    <mergeCell ref="F236:G236"/>
    <mergeCell ref="F237:G237"/>
    <mergeCell ref="F238:G238"/>
    <mergeCell ref="F239:G239"/>
    <mergeCell ref="F240:G240"/>
    <mergeCell ref="F241:G241"/>
    <mergeCell ref="F242:G242"/>
    <mergeCell ref="F243:G243"/>
    <mergeCell ref="F244:G244"/>
    <mergeCell ref="F245:G245"/>
    <mergeCell ref="F181:G181"/>
    <mergeCell ref="F182:G182"/>
    <mergeCell ref="F183:G183"/>
    <mergeCell ref="F184:G184"/>
    <mergeCell ref="F185:G185"/>
    <mergeCell ref="F186:G186"/>
    <mergeCell ref="F187:G187"/>
    <mergeCell ref="F188:G188"/>
    <mergeCell ref="F189:G189"/>
    <mergeCell ref="F190:G190"/>
    <mergeCell ref="A223:F223"/>
    <mergeCell ref="A224:F224"/>
    <mergeCell ref="A219:F219"/>
    <mergeCell ref="A220:F220"/>
    <mergeCell ref="A221:F221"/>
    <mergeCell ref="D231:E231"/>
    <mergeCell ref="D232:E232"/>
    <mergeCell ref="D230:E23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05:E205"/>
    <mergeCell ref="D206:E206"/>
    <mergeCell ref="D207:E207"/>
    <mergeCell ref="D208:E208"/>
    <mergeCell ref="F203:G203"/>
    <mergeCell ref="F204:G204"/>
    <mergeCell ref="F205:G205"/>
    <mergeCell ref="F206:G206"/>
    <mergeCell ref="F207:G207"/>
    <mergeCell ref="F208:G208"/>
    <mergeCell ref="D200:E200"/>
    <mergeCell ref="D201:E201"/>
    <mergeCell ref="F193:G193"/>
    <mergeCell ref="F194:G194"/>
    <mergeCell ref="F195:G195"/>
    <mergeCell ref="F196:G196"/>
    <mergeCell ref="F197:G197"/>
    <mergeCell ref="F198:G198"/>
    <mergeCell ref="F199:G199"/>
    <mergeCell ref="F200:G200"/>
    <mergeCell ref="F201:G201"/>
    <mergeCell ref="D203:E203"/>
    <mergeCell ref="D204:E204"/>
    <mergeCell ref="D193:E193"/>
    <mergeCell ref="D194:E194"/>
    <mergeCell ref="D195:E195"/>
    <mergeCell ref="D196:E196"/>
    <mergeCell ref="D197:E197"/>
    <mergeCell ref="D198:E198"/>
    <mergeCell ref="D199:E199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77:E177"/>
    <mergeCell ref="D178:E178"/>
    <mergeCell ref="D179:E179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53:E153"/>
    <mergeCell ref="F153:G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F154:G154"/>
    <mergeCell ref="F155:G155"/>
    <mergeCell ref="F156:G156"/>
    <mergeCell ref="F157:G157"/>
    <mergeCell ref="F158:G158"/>
    <mergeCell ref="F159:G159"/>
    <mergeCell ref="F160:G160"/>
    <mergeCell ref="F161:G161"/>
    <mergeCell ref="F162:G162"/>
    <mergeCell ref="F163:G163"/>
    <mergeCell ref="D139:E139"/>
    <mergeCell ref="D140:E140"/>
    <mergeCell ref="D141:E141"/>
    <mergeCell ref="F139:G139"/>
    <mergeCell ref="F140:G140"/>
    <mergeCell ref="F141:G141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F143:G143"/>
    <mergeCell ref="F144:G144"/>
    <mergeCell ref="F145:G145"/>
    <mergeCell ref="F146:G146"/>
    <mergeCell ref="F147:G147"/>
    <mergeCell ref="F148:G148"/>
    <mergeCell ref="F149:G149"/>
    <mergeCell ref="F150:G150"/>
    <mergeCell ref="F151:G151"/>
    <mergeCell ref="D101:E101"/>
    <mergeCell ref="D102:E102"/>
    <mergeCell ref="D103:E103"/>
    <mergeCell ref="D104:E104"/>
    <mergeCell ref="D105:E105"/>
    <mergeCell ref="D106:E106"/>
    <mergeCell ref="D107:E107"/>
    <mergeCell ref="D109:E109"/>
    <mergeCell ref="F109:G109"/>
    <mergeCell ref="F107:G107"/>
    <mergeCell ref="F106:G10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D66:E66"/>
    <mergeCell ref="D67:E67"/>
    <mergeCell ref="D68:E68"/>
    <mergeCell ref="D69:E69"/>
    <mergeCell ref="D70:E70"/>
    <mergeCell ref="D71:E71"/>
    <mergeCell ref="F71:G71"/>
    <mergeCell ref="F70:G70"/>
    <mergeCell ref="F69:G69"/>
    <mergeCell ref="F68:G68"/>
    <mergeCell ref="F67:G67"/>
    <mergeCell ref="D73:E73"/>
    <mergeCell ref="D74:E74"/>
    <mergeCell ref="D75:E75"/>
    <mergeCell ref="F73:G73"/>
    <mergeCell ref="F74:G74"/>
    <mergeCell ref="F75:G75"/>
    <mergeCell ref="F38:G38"/>
    <mergeCell ref="F39:G39"/>
    <mergeCell ref="F41:G41"/>
    <mergeCell ref="D41:E41"/>
    <mergeCell ref="D39:E39"/>
    <mergeCell ref="D38:E38"/>
    <mergeCell ref="F20:G20"/>
    <mergeCell ref="F21:G21"/>
    <mergeCell ref="F22:G22"/>
    <mergeCell ref="F23:G23"/>
    <mergeCell ref="F24:G24"/>
    <mergeCell ref="F25:G25"/>
    <mergeCell ref="F26:G26"/>
    <mergeCell ref="D26:E26"/>
    <mergeCell ref="D28:E28"/>
    <mergeCell ref="F28:G28"/>
    <mergeCell ref="D25:E25"/>
    <mergeCell ref="D24:E24"/>
    <mergeCell ref="D23:E23"/>
    <mergeCell ref="D22:E22"/>
    <mergeCell ref="D21:E21"/>
    <mergeCell ref="D20:E20"/>
    <mergeCell ref="F10:G10"/>
    <mergeCell ref="D10:E10"/>
    <mergeCell ref="D12:E12"/>
    <mergeCell ref="D13:E13"/>
    <mergeCell ref="F12:G12"/>
    <mergeCell ref="F13:G13"/>
    <mergeCell ref="D18:E18"/>
    <mergeCell ref="D17:E17"/>
    <mergeCell ref="D16:E16"/>
    <mergeCell ref="D33:E33"/>
    <mergeCell ref="D34:E34"/>
    <mergeCell ref="D35:E35"/>
    <mergeCell ref="D36:E36"/>
    <mergeCell ref="F33:G33"/>
    <mergeCell ref="F34:G34"/>
    <mergeCell ref="F35:G35"/>
    <mergeCell ref="F36:G36"/>
    <mergeCell ref="A199:C199"/>
    <mergeCell ref="A200:C200"/>
    <mergeCell ref="A201:C201"/>
    <mergeCell ref="A203:C203"/>
    <mergeCell ref="A204:C204"/>
    <mergeCell ref="A205:C205"/>
    <mergeCell ref="A206:C206"/>
    <mergeCell ref="A94:D94"/>
    <mergeCell ref="A95:D95"/>
    <mergeCell ref="A99:C99"/>
    <mergeCell ref="A100:C100"/>
    <mergeCell ref="A191:E191"/>
    <mergeCell ref="A114:C114"/>
    <mergeCell ref="A115:C115"/>
    <mergeCell ref="A116:C116"/>
    <mergeCell ref="A117:C117"/>
    <mergeCell ref="A118:C118"/>
    <mergeCell ref="A120:C120"/>
    <mergeCell ref="A121:C121"/>
    <mergeCell ref="A122:C122"/>
    <mergeCell ref="A123:C123"/>
    <mergeCell ref="A124:C124"/>
    <mergeCell ref="A165:C165"/>
    <mergeCell ref="A110:K110"/>
    <mergeCell ref="A108:K108"/>
    <mergeCell ref="A101:C101"/>
    <mergeCell ref="A102:C102"/>
    <mergeCell ref="H123:I123"/>
    <mergeCell ref="D97:E97"/>
    <mergeCell ref="D98:E98"/>
    <mergeCell ref="D99:E99"/>
    <mergeCell ref="D100:E100"/>
    <mergeCell ref="J132:K132"/>
    <mergeCell ref="J133:K133"/>
    <mergeCell ref="A12:C13"/>
    <mergeCell ref="H13:I13"/>
    <mergeCell ref="J13:K13"/>
    <mergeCell ref="A14:K14"/>
    <mergeCell ref="H40:I40"/>
    <mergeCell ref="H41:I41"/>
    <mergeCell ref="A40:C40"/>
    <mergeCell ref="A41:C41"/>
    <mergeCell ref="A34:C34"/>
    <mergeCell ref="A35:C35"/>
    <mergeCell ref="A36:C36"/>
    <mergeCell ref="H55:I55"/>
    <mergeCell ref="H57:I57"/>
    <mergeCell ref="J40:K40"/>
    <mergeCell ref="J41:K41"/>
    <mergeCell ref="J38:K38"/>
    <mergeCell ref="J39:K39"/>
    <mergeCell ref="J36:K36"/>
    <mergeCell ref="H26:I26"/>
    <mergeCell ref="H27:I27"/>
    <mergeCell ref="F16:G16"/>
    <mergeCell ref="F17:G17"/>
    <mergeCell ref="F18:G18"/>
    <mergeCell ref="F19:G19"/>
    <mergeCell ref="H16:I16"/>
    <mergeCell ref="H17:I17"/>
    <mergeCell ref="H18:I18"/>
    <mergeCell ref="J33:K33"/>
    <mergeCell ref="J34:K34"/>
    <mergeCell ref="D19:E19"/>
    <mergeCell ref="H236:I236"/>
    <mergeCell ref="J236:K236"/>
    <mergeCell ref="A236:C236"/>
    <mergeCell ref="H235:I235"/>
    <mergeCell ref="J235:K235"/>
    <mergeCell ref="A235:C235"/>
    <mergeCell ref="H234:I234"/>
    <mergeCell ref="J234:K234"/>
    <mergeCell ref="A234:C234"/>
    <mergeCell ref="H233:I233"/>
    <mergeCell ref="J233:K233"/>
    <mergeCell ref="A233:C233"/>
    <mergeCell ref="H241:I241"/>
    <mergeCell ref="J241:K241"/>
    <mergeCell ref="A241:C241"/>
    <mergeCell ref="H239:I239"/>
    <mergeCell ref="J239:K239"/>
    <mergeCell ref="H240:I240"/>
    <mergeCell ref="J240:K240"/>
    <mergeCell ref="A239:C239"/>
    <mergeCell ref="A240:C240"/>
    <mergeCell ref="H237:I237"/>
    <mergeCell ref="J237:K237"/>
    <mergeCell ref="H238:I238"/>
    <mergeCell ref="J238:K238"/>
    <mergeCell ref="A237:C237"/>
    <mergeCell ref="A238:C238"/>
    <mergeCell ref="H244:I244"/>
    <mergeCell ref="J244:K244"/>
    <mergeCell ref="A244:C244"/>
    <mergeCell ref="H242:I242"/>
    <mergeCell ref="J242:K242"/>
    <mergeCell ref="H243:I243"/>
    <mergeCell ref="J243:K243"/>
    <mergeCell ref="A242:C242"/>
    <mergeCell ref="A243:C243"/>
    <mergeCell ref="H249:I249"/>
    <mergeCell ref="J249:K249"/>
    <mergeCell ref="A249:C249"/>
    <mergeCell ref="H248:I248"/>
    <mergeCell ref="J248:K248"/>
    <mergeCell ref="A248:C248"/>
    <mergeCell ref="H247:I247"/>
    <mergeCell ref="J247:K247"/>
    <mergeCell ref="A247:C247"/>
    <mergeCell ref="H246:I246"/>
    <mergeCell ref="J246:K246"/>
    <mergeCell ref="A246:C246"/>
    <mergeCell ref="D247:E247"/>
    <mergeCell ref="D248:E248"/>
    <mergeCell ref="D249:E249"/>
    <mergeCell ref="F246:G246"/>
    <mergeCell ref="F247:G247"/>
    <mergeCell ref="F248:G248"/>
    <mergeCell ref="F249:G249"/>
    <mergeCell ref="H250:I250"/>
    <mergeCell ref="J250:K250"/>
    <mergeCell ref="A250:C250"/>
    <mergeCell ref="H258:I258"/>
    <mergeCell ref="J258:K258"/>
    <mergeCell ref="A258:C258"/>
    <mergeCell ref="H257:I257"/>
    <mergeCell ref="J257:K257"/>
    <mergeCell ref="A257:C257"/>
    <mergeCell ref="H256:I256"/>
    <mergeCell ref="J256:K256"/>
    <mergeCell ref="A256:C256"/>
    <mergeCell ref="H255:I255"/>
    <mergeCell ref="J255:K255"/>
    <mergeCell ref="A255:C255"/>
    <mergeCell ref="H245:I245"/>
    <mergeCell ref="J245:K245"/>
    <mergeCell ref="A245:C245"/>
    <mergeCell ref="D256:E256"/>
    <mergeCell ref="D250:E250"/>
    <mergeCell ref="D251:E251"/>
    <mergeCell ref="D252:E252"/>
    <mergeCell ref="D253:E253"/>
    <mergeCell ref="D257:E257"/>
    <mergeCell ref="D258:E258"/>
    <mergeCell ref="D255:E255"/>
    <mergeCell ref="F253:G253"/>
    <mergeCell ref="F252:G252"/>
    <mergeCell ref="F251:G251"/>
    <mergeCell ref="F250:G250"/>
    <mergeCell ref="F255:G255"/>
    <mergeCell ref="F256:G256"/>
    <mergeCell ref="H262:I262"/>
    <mergeCell ref="H260:I260"/>
    <mergeCell ref="J260:K260"/>
    <mergeCell ref="A260:C260"/>
    <mergeCell ref="H259:I259"/>
    <mergeCell ref="J259:K259"/>
    <mergeCell ref="A259:C259"/>
    <mergeCell ref="H252:I252"/>
    <mergeCell ref="J252:K252"/>
    <mergeCell ref="H253:I253"/>
    <mergeCell ref="J253:K253"/>
    <mergeCell ref="A252:C252"/>
    <mergeCell ref="A253:C253"/>
    <mergeCell ref="H251:I251"/>
    <mergeCell ref="J251:K251"/>
    <mergeCell ref="A251:C251"/>
    <mergeCell ref="D259:E259"/>
    <mergeCell ref="D260:E260"/>
    <mergeCell ref="F257:G257"/>
    <mergeCell ref="F258:G258"/>
    <mergeCell ref="F259:G259"/>
    <mergeCell ref="F260:G260"/>
    <mergeCell ref="D262:E262"/>
    <mergeCell ref="F262:G262"/>
    <mergeCell ref="H268:I268"/>
    <mergeCell ref="J268:K268"/>
    <mergeCell ref="A268:C268"/>
    <mergeCell ref="H266:I266"/>
    <mergeCell ref="J266:K266"/>
    <mergeCell ref="H267:I267"/>
    <mergeCell ref="J267:K267"/>
    <mergeCell ref="A266:C266"/>
    <mergeCell ref="A267:C267"/>
    <mergeCell ref="H265:I265"/>
    <mergeCell ref="J265:K265"/>
    <mergeCell ref="A265:C265"/>
    <mergeCell ref="H264:I264"/>
    <mergeCell ref="J264:K264"/>
    <mergeCell ref="A264:C264"/>
    <mergeCell ref="J262:K262"/>
    <mergeCell ref="H263:I263"/>
    <mergeCell ref="J263:K263"/>
    <mergeCell ref="A262:C262"/>
    <mergeCell ref="A263:C263"/>
    <mergeCell ref="D263:E263"/>
    <mergeCell ref="D264:E264"/>
    <mergeCell ref="D265:E265"/>
    <mergeCell ref="D266:E266"/>
    <mergeCell ref="D267:E267"/>
    <mergeCell ref="D268:E268"/>
    <mergeCell ref="F263:G263"/>
    <mergeCell ref="F264:G264"/>
    <mergeCell ref="F265:G265"/>
    <mergeCell ref="F266:G266"/>
    <mergeCell ref="F267:G267"/>
    <mergeCell ref="F268:G268"/>
    <mergeCell ref="A276:C276"/>
    <mergeCell ref="H275:I275"/>
    <mergeCell ref="J275:K275"/>
    <mergeCell ref="A275:C275"/>
    <mergeCell ref="H274:I274"/>
    <mergeCell ref="J274:K274"/>
    <mergeCell ref="A274:C274"/>
    <mergeCell ref="H273:I273"/>
    <mergeCell ref="J273:K273"/>
    <mergeCell ref="A273:C273"/>
    <mergeCell ref="H271:I271"/>
    <mergeCell ref="J271:K271"/>
    <mergeCell ref="A271:C271"/>
    <mergeCell ref="H269:I269"/>
    <mergeCell ref="J269:K269"/>
    <mergeCell ref="H270:I270"/>
    <mergeCell ref="J270:K270"/>
    <mergeCell ref="A269:C269"/>
    <mergeCell ref="A270:C270"/>
    <mergeCell ref="D269:E269"/>
    <mergeCell ref="D270:E270"/>
    <mergeCell ref="D271:E271"/>
    <mergeCell ref="F269:G269"/>
    <mergeCell ref="F270:G270"/>
    <mergeCell ref="F271:G271"/>
    <mergeCell ref="D273:E273"/>
    <mergeCell ref="D274:E274"/>
    <mergeCell ref="D275:E275"/>
    <mergeCell ref="D276:E276"/>
    <mergeCell ref="F273:G273"/>
    <mergeCell ref="A277:C277"/>
    <mergeCell ref="C279:E279"/>
    <mergeCell ref="F279:H279"/>
    <mergeCell ref="A294:B294"/>
    <mergeCell ref="A295:B295"/>
    <mergeCell ref="A296:B296"/>
    <mergeCell ref="A297:B297"/>
    <mergeCell ref="A298:B298"/>
    <mergeCell ref="A289:B289"/>
    <mergeCell ref="A290:B290"/>
    <mergeCell ref="A291:B291"/>
    <mergeCell ref="A292:B292"/>
    <mergeCell ref="A293:B293"/>
    <mergeCell ref="F305:H305"/>
    <mergeCell ref="A299:B299"/>
    <mergeCell ref="A300:B300"/>
    <mergeCell ref="A301:B301"/>
    <mergeCell ref="D277:E277"/>
    <mergeCell ref="D338:E338"/>
    <mergeCell ref="H325:I325"/>
    <mergeCell ref="J325:K325"/>
    <mergeCell ref="H324:I324"/>
    <mergeCell ref="J324:K324"/>
    <mergeCell ref="H323:I323"/>
    <mergeCell ref="J323:K323"/>
    <mergeCell ref="D329:E329"/>
    <mergeCell ref="H321:I321"/>
    <mergeCell ref="J321:K321"/>
    <mergeCell ref="H320:I320"/>
    <mergeCell ref="J320:K320"/>
    <mergeCell ref="J316:K316"/>
    <mergeCell ref="H317:I317"/>
    <mergeCell ref="J317:K317"/>
    <mergeCell ref="H318:I318"/>
    <mergeCell ref="J318:K318"/>
    <mergeCell ref="H319:I319"/>
    <mergeCell ref="J319:K319"/>
    <mergeCell ref="H316:I316"/>
    <mergeCell ref="D324:E324"/>
    <mergeCell ref="D325:E325"/>
    <mergeCell ref="D326:E326"/>
    <mergeCell ref="F324:G324"/>
    <mergeCell ref="F325:G325"/>
    <mergeCell ref="F326:G326"/>
    <mergeCell ref="F329:G329"/>
    <mergeCell ref="H335:I335"/>
    <mergeCell ref="J335:K335"/>
    <mergeCell ref="A336:J336"/>
    <mergeCell ref="H332:I332"/>
    <mergeCell ref="J332:K332"/>
    <mergeCell ref="H333:I333"/>
    <mergeCell ref="J333:K333"/>
    <mergeCell ref="H334:I334"/>
    <mergeCell ref="J334:K334"/>
    <mergeCell ref="A333:B334"/>
    <mergeCell ref="H330:I330"/>
    <mergeCell ref="J330:K330"/>
    <mergeCell ref="H331:I331"/>
    <mergeCell ref="J331:K331"/>
    <mergeCell ref="A330:B331"/>
    <mergeCell ref="D330:E330"/>
    <mergeCell ref="D331:E331"/>
    <mergeCell ref="D332:E332"/>
    <mergeCell ref="D333:E333"/>
    <mergeCell ref="D334:E334"/>
    <mergeCell ref="D335:E335"/>
    <mergeCell ref="F335:G335"/>
    <mergeCell ref="F334:G334"/>
    <mergeCell ref="F333:G333"/>
    <mergeCell ref="F332:G332"/>
    <mergeCell ref="F331:G331"/>
    <mergeCell ref="F330:G330"/>
    <mergeCell ref="A1:G1"/>
    <mergeCell ref="F368:G368"/>
    <mergeCell ref="H368:I368"/>
    <mergeCell ref="J368:K368"/>
    <mergeCell ref="D368:E368"/>
    <mergeCell ref="A368:C368"/>
    <mergeCell ref="F367:G367"/>
    <mergeCell ref="H367:I367"/>
    <mergeCell ref="J367:K367"/>
    <mergeCell ref="D367:E367"/>
    <mergeCell ref="A367:C367"/>
    <mergeCell ref="F365:G365"/>
    <mergeCell ref="H365:I365"/>
    <mergeCell ref="J365:K365"/>
    <mergeCell ref="D365:E365"/>
    <mergeCell ref="A365:C365"/>
    <mergeCell ref="F364:G364"/>
    <mergeCell ref="H364:I364"/>
    <mergeCell ref="J364:K364"/>
    <mergeCell ref="D364:E364"/>
    <mergeCell ref="A364:C364"/>
    <mergeCell ref="F363:G363"/>
    <mergeCell ref="H363:I363"/>
    <mergeCell ref="J363:K363"/>
    <mergeCell ref="D363:E363"/>
    <mergeCell ref="A363:C363"/>
    <mergeCell ref="A360:J360"/>
    <mergeCell ref="A19:C19"/>
    <mergeCell ref="A20:C20"/>
    <mergeCell ref="F354:G354"/>
    <mergeCell ref="A354:C354"/>
    <mergeCell ref="D354:E354"/>
    <mergeCell ref="K420:K421"/>
    <mergeCell ref="A426:C426"/>
    <mergeCell ref="A427:C427"/>
    <mergeCell ref="A428:C428"/>
    <mergeCell ref="A429:C429"/>
    <mergeCell ref="J397:K397"/>
    <mergeCell ref="B398:C398"/>
    <mergeCell ref="A397:C397"/>
    <mergeCell ref="D397:E397"/>
    <mergeCell ref="F397:G397"/>
    <mergeCell ref="H397:I397"/>
    <mergeCell ref="H395:I395"/>
    <mergeCell ref="H420:H421"/>
    <mergeCell ref="I420:I421"/>
    <mergeCell ref="J420:J421"/>
    <mergeCell ref="A404:C404"/>
    <mergeCell ref="H407:I407"/>
    <mergeCell ref="J407:K407"/>
    <mergeCell ref="A407:C407"/>
    <mergeCell ref="A408:C408"/>
    <mergeCell ref="A421:C421"/>
    <mergeCell ref="A422:C422"/>
    <mergeCell ref="A423:C423"/>
    <mergeCell ref="A424:C424"/>
    <mergeCell ref="A425:C425"/>
    <mergeCell ref="A399:C399"/>
    <mergeCell ref="A400:C400"/>
    <mergeCell ref="A401:C401"/>
    <mergeCell ref="A402:C402"/>
    <mergeCell ref="A403:C403"/>
    <mergeCell ref="A409:C409"/>
    <mergeCell ref="A410:C410"/>
    <mergeCell ref="H443:I443"/>
    <mergeCell ref="J443:K443"/>
    <mergeCell ref="A441:A442"/>
    <mergeCell ref="B441:C441"/>
    <mergeCell ref="D441:E441"/>
    <mergeCell ref="F441:G441"/>
    <mergeCell ref="H441:K441"/>
    <mergeCell ref="B442:C442"/>
    <mergeCell ref="D442:E442"/>
    <mergeCell ref="F442:G442"/>
    <mergeCell ref="H442:I442"/>
    <mergeCell ref="J442:K442"/>
    <mergeCell ref="H433:K433"/>
    <mergeCell ref="B434:C434"/>
    <mergeCell ref="D434:E434"/>
    <mergeCell ref="F434:G434"/>
    <mergeCell ref="H434:I434"/>
    <mergeCell ref="J434:K434"/>
    <mergeCell ref="A433:A435"/>
    <mergeCell ref="B433:C433"/>
    <mergeCell ref="D433:E433"/>
    <mergeCell ref="F433:G433"/>
    <mergeCell ref="B443:C443"/>
    <mergeCell ref="D443:E443"/>
    <mergeCell ref="F443:G443"/>
    <mergeCell ref="H445:I445"/>
    <mergeCell ref="J445:K445"/>
    <mergeCell ref="B449:C449"/>
    <mergeCell ref="D449:E449"/>
    <mergeCell ref="F449:G449"/>
    <mergeCell ref="H449:I449"/>
    <mergeCell ref="B444:C444"/>
    <mergeCell ref="D444:E444"/>
    <mergeCell ref="F444:G444"/>
    <mergeCell ref="H444:I444"/>
    <mergeCell ref="J444:K444"/>
    <mergeCell ref="J449:K449"/>
    <mergeCell ref="B448:C448"/>
    <mergeCell ref="D448:E448"/>
    <mergeCell ref="F448:G448"/>
    <mergeCell ref="H448:I448"/>
    <mergeCell ref="J448:K448"/>
    <mergeCell ref="B447:C447"/>
    <mergeCell ref="D447:E447"/>
    <mergeCell ref="F447:G447"/>
    <mergeCell ref="H447:I447"/>
    <mergeCell ref="J447:K447"/>
    <mergeCell ref="B446:C446"/>
    <mergeCell ref="B445:C445"/>
    <mergeCell ref="D445:E445"/>
    <mergeCell ref="F445:G445"/>
    <mergeCell ref="H452:K452"/>
    <mergeCell ref="B453:C453"/>
    <mergeCell ref="D453:E453"/>
    <mergeCell ref="F453:G453"/>
    <mergeCell ref="H453:I453"/>
    <mergeCell ref="B451:C451"/>
    <mergeCell ref="D451:E451"/>
    <mergeCell ref="F451:G451"/>
    <mergeCell ref="H451:I451"/>
    <mergeCell ref="J451:K451"/>
    <mergeCell ref="B450:C450"/>
    <mergeCell ref="D450:E450"/>
    <mergeCell ref="F450:G450"/>
    <mergeCell ref="H450:I450"/>
    <mergeCell ref="J450:K450"/>
    <mergeCell ref="D446:E446"/>
    <mergeCell ref="F446:G446"/>
    <mergeCell ref="H446:I446"/>
    <mergeCell ref="J446:K446"/>
    <mergeCell ref="B452:C452"/>
    <mergeCell ref="D452:E452"/>
    <mergeCell ref="F452:G452"/>
    <mergeCell ref="A16:C16"/>
    <mergeCell ref="A17:C17"/>
    <mergeCell ref="A18:C18"/>
    <mergeCell ref="A26:C26"/>
    <mergeCell ref="A27:C27"/>
    <mergeCell ref="A28:C28"/>
    <mergeCell ref="A21:C21"/>
    <mergeCell ref="A22:C22"/>
    <mergeCell ref="A469:G469"/>
    <mergeCell ref="A470:G470"/>
    <mergeCell ref="A471:G471"/>
    <mergeCell ref="A472:G472"/>
    <mergeCell ref="A473:G473"/>
    <mergeCell ref="A463:G463"/>
    <mergeCell ref="A464:G464"/>
    <mergeCell ref="A465:G465"/>
    <mergeCell ref="A466:G466"/>
    <mergeCell ref="A468:G468"/>
    <mergeCell ref="A458:G458"/>
    <mergeCell ref="A459:G459"/>
    <mergeCell ref="A460:G460"/>
    <mergeCell ref="A461:G461"/>
    <mergeCell ref="A462:G462"/>
    <mergeCell ref="A455:G455"/>
    <mergeCell ref="A456:G456"/>
    <mergeCell ref="A457:G457"/>
    <mergeCell ref="A288:B288"/>
    <mergeCell ref="A261:E261"/>
    <mergeCell ref="A195:C195"/>
    <mergeCell ref="A196:C196"/>
    <mergeCell ref="A197:C197"/>
    <mergeCell ref="A198:C198"/>
    <mergeCell ref="A3:C3"/>
    <mergeCell ref="A4:C4"/>
    <mergeCell ref="A6:C6"/>
    <mergeCell ref="A7:C7"/>
    <mergeCell ref="A8:C8"/>
    <mergeCell ref="A9:C9"/>
    <mergeCell ref="J3:K3"/>
    <mergeCell ref="J4:K4"/>
    <mergeCell ref="J6:K6"/>
    <mergeCell ref="J7:K7"/>
    <mergeCell ref="J8:K8"/>
    <mergeCell ref="H3:I3"/>
    <mergeCell ref="H4:I4"/>
    <mergeCell ref="H6:I6"/>
    <mergeCell ref="H7:I7"/>
    <mergeCell ref="H8:I8"/>
    <mergeCell ref="H9:I9"/>
    <mergeCell ref="J9:K9"/>
    <mergeCell ref="D4:E4"/>
    <mergeCell ref="D3:E3"/>
    <mergeCell ref="F3:G3"/>
    <mergeCell ref="F4:G4"/>
    <mergeCell ref="D6:E6"/>
    <mergeCell ref="D7:E7"/>
    <mergeCell ref="D8:E8"/>
    <mergeCell ref="F6:G6"/>
    <mergeCell ref="F7:G7"/>
    <mergeCell ref="F8:G8"/>
    <mergeCell ref="D9:E9"/>
    <mergeCell ref="F9:G9"/>
    <mergeCell ref="A23:C23"/>
    <mergeCell ref="A24:C24"/>
    <mergeCell ref="A25:C25"/>
    <mergeCell ref="A50:E50"/>
    <mergeCell ref="F50:G50"/>
    <mergeCell ref="H50:I50"/>
    <mergeCell ref="A38:C38"/>
    <mergeCell ref="A39:C39"/>
    <mergeCell ref="A33:C33"/>
    <mergeCell ref="H10:I10"/>
    <mergeCell ref="J10:K10"/>
    <mergeCell ref="H12:I12"/>
    <mergeCell ref="J12:K12"/>
    <mergeCell ref="H33:I33"/>
    <mergeCell ref="H34:I34"/>
    <mergeCell ref="H35:I35"/>
    <mergeCell ref="H36:I36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J35:K35"/>
    <mergeCell ref="H28:I28"/>
    <mergeCell ref="J26:K26"/>
    <mergeCell ref="J27:K27"/>
    <mergeCell ref="J28:K28"/>
    <mergeCell ref="H53:I53"/>
    <mergeCell ref="H19:I19"/>
    <mergeCell ref="H20:I20"/>
    <mergeCell ref="H48:I48"/>
    <mergeCell ref="H49:I49"/>
    <mergeCell ref="H52:I52"/>
    <mergeCell ref="H43:I43"/>
    <mergeCell ref="H44:I44"/>
    <mergeCell ref="H45:I45"/>
    <mergeCell ref="H46:I46"/>
    <mergeCell ref="H47:I47"/>
    <mergeCell ref="H22:I22"/>
    <mergeCell ref="H23:I23"/>
    <mergeCell ref="H24:I24"/>
    <mergeCell ref="H25:I25"/>
    <mergeCell ref="H38:I38"/>
    <mergeCell ref="H39:I39"/>
    <mergeCell ref="H21:I21"/>
    <mergeCell ref="F57:G57"/>
    <mergeCell ref="F58:G58"/>
    <mergeCell ref="F63:G63"/>
    <mergeCell ref="A63:E63"/>
    <mergeCell ref="F43:G43"/>
    <mergeCell ref="F44:G44"/>
    <mergeCell ref="F45:G45"/>
    <mergeCell ref="F46:G46"/>
    <mergeCell ref="F47:G47"/>
    <mergeCell ref="F48:G48"/>
    <mergeCell ref="F49:G49"/>
    <mergeCell ref="F52:G52"/>
    <mergeCell ref="F54:G54"/>
    <mergeCell ref="F55:G55"/>
    <mergeCell ref="A54:E54"/>
    <mergeCell ref="A55:E55"/>
    <mergeCell ref="A57:E57"/>
    <mergeCell ref="A61:I61"/>
    <mergeCell ref="A58:E58"/>
    <mergeCell ref="H63:I63"/>
    <mergeCell ref="H54:I54"/>
    <mergeCell ref="F53:G53"/>
    <mergeCell ref="A43:E43"/>
    <mergeCell ref="A44:E44"/>
    <mergeCell ref="A45:E45"/>
    <mergeCell ref="A46:E46"/>
    <mergeCell ref="A47:E47"/>
    <mergeCell ref="A48:E48"/>
    <mergeCell ref="A49:E49"/>
    <mergeCell ref="A52:E52"/>
    <mergeCell ref="A53:E53"/>
    <mergeCell ref="A51:I51"/>
    <mergeCell ref="A75:C75"/>
    <mergeCell ref="J66:K66"/>
    <mergeCell ref="J67:K67"/>
    <mergeCell ref="J68:K68"/>
    <mergeCell ref="J69:K69"/>
    <mergeCell ref="J70:K70"/>
    <mergeCell ref="J71:K71"/>
    <mergeCell ref="A71:C71"/>
    <mergeCell ref="A66:C66"/>
    <mergeCell ref="A67:C67"/>
    <mergeCell ref="A68:C68"/>
    <mergeCell ref="A69:C69"/>
    <mergeCell ref="A70:C70"/>
    <mergeCell ref="H68:I68"/>
    <mergeCell ref="H69:I69"/>
    <mergeCell ref="H70:I70"/>
    <mergeCell ref="H58:I58"/>
    <mergeCell ref="H71:I71"/>
    <mergeCell ref="H66:I66"/>
    <mergeCell ref="H67:I67"/>
    <mergeCell ref="J73:K73"/>
    <mergeCell ref="J74:K74"/>
    <mergeCell ref="J75:K75"/>
    <mergeCell ref="H73:I73"/>
    <mergeCell ref="H74:I74"/>
    <mergeCell ref="H75:I75"/>
    <mergeCell ref="A73:C73"/>
    <mergeCell ref="A74:C74"/>
    <mergeCell ref="A64:I64"/>
    <mergeCell ref="A62:E62"/>
    <mergeCell ref="F62:G62"/>
    <mergeCell ref="H62:I62"/>
    <mergeCell ref="A78:K78"/>
    <mergeCell ref="A83:K83"/>
    <mergeCell ref="A89:K89"/>
    <mergeCell ref="A82:D82"/>
    <mergeCell ref="A84:D84"/>
    <mergeCell ref="A85:D85"/>
    <mergeCell ref="A86:D86"/>
    <mergeCell ref="A77:D77"/>
    <mergeCell ref="H94:J94"/>
    <mergeCell ref="H95:J95"/>
    <mergeCell ref="E77:G77"/>
    <mergeCell ref="E79:G79"/>
    <mergeCell ref="E80:G80"/>
    <mergeCell ref="E81:G81"/>
    <mergeCell ref="E82:G82"/>
    <mergeCell ref="E84:G84"/>
    <mergeCell ref="E85:G85"/>
    <mergeCell ref="E86:G86"/>
    <mergeCell ref="E87:G87"/>
    <mergeCell ref="H93:J93"/>
    <mergeCell ref="H77:J77"/>
    <mergeCell ref="H79:J79"/>
    <mergeCell ref="H80:J80"/>
    <mergeCell ref="H81:J81"/>
    <mergeCell ref="A90:D90"/>
    <mergeCell ref="A91:D91"/>
    <mergeCell ref="A79:D79"/>
    <mergeCell ref="A80:D80"/>
    <mergeCell ref="A81:D81"/>
    <mergeCell ref="H82:J82"/>
    <mergeCell ref="H84:J84"/>
    <mergeCell ref="H85:J85"/>
    <mergeCell ref="A103:C103"/>
    <mergeCell ref="A104:C104"/>
    <mergeCell ref="H122:I122"/>
    <mergeCell ref="A87:D87"/>
    <mergeCell ref="A88:D88"/>
    <mergeCell ref="E91:G91"/>
    <mergeCell ref="E92:G92"/>
    <mergeCell ref="E93:G93"/>
    <mergeCell ref="E94:G94"/>
    <mergeCell ref="E95:G95"/>
    <mergeCell ref="A97:C97"/>
    <mergeCell ref="A98:C98"/>
    <mergeCell ref="J99:K99"/>
    <mergeCell ref="J100:K100"/>
    <mergeCell ref="H101:I101"/>
    <mergeCell ref="J115:K115"/>
    <mergeCell ref="J116:K116"/>
    <mergeCell ref="J117:K117"/>
    <mergeCell ref="J118:K118"/>
    <mergeCell ref="J120:K120"/>
    <mergeCell ref="J112:K112"/>
    <mergeCell ref="J113:K113"/>
    <mergeCell ref="J114:K114"/>
    <mergeCell ref="A92:D92"/>
    <mergeCell ref="A93:D93"/>
    <mergeCell ref="H99:I99"/>
    <mergeCell ref="J101:K101"/>
    <mergeCell ref="J102:K102"/>
    <mergeCell ref="A105:C105"/>
    <mergeCell ref="A106:C106"/>
    <mergeCell ref="A107:C107"/>
    <mergeCell ref="A109:C109"/>
    <mergeCell ref="A112:C112"/>
    <mergeCell ref="A113:C113"/>
    <mergeCell ref="H100:I100"/>
    <mergeCell ref="H90:J90"/>
    <mergeCell ref="H91:J91"/>
    <mergeCell ref="H92:J92"/>
    <mergeCell ref="H125:I125"/>
    <mergeCell ref="H126:I126"/>
    <mergeCell ref="H127:I127"/>
    <mergeCell ref="J131:K131"/>
    <mergeCell ref="H102:I102"/>
    <mergeCell ref="H103:I103"/>
    <mergeCell ref="H104:I104"/>
    <mergeCell ref="H105:I105"/>
    <mergeCell ref="H106:I106"/>
    <mergeCell ref="H107:I107"/>
    <mergeCell ref="H109:I109"/>
    <mergeCell ref="J104:K104"/>
    <mergeCell ref="J105:K105"/>
    <mergeCell ref="J106:K106"/>
    <mergeCell ref="J107:K107"/>
    <mergeCell ref="J109:K109"/>
    <mergeCell ref="H128:I128"/>
    <mergeCell ref="H129:I129"/>
    <mergeCell ref="H130:I130"/>
    <mergeCell ref="H131:I131"/>
    <mergeCell ref="J97:K97"/>
    <mergeCell ref="J98:K98"/>
    <mergeCell ref="J103:K103"/>
    <mergeCell ref="E90:G90"/>
    <mergeCell ref="H97:I97"/>
    <mergeCell ref="H98:I98"/>
    <mergeCell ref="A137:C137"/>
    <mergeCell ref="A130:C130"/>
    <mergeCell ref="A131:C131"/>
    <mergeCell ref="A132:C132"/>
    <mergeCell ref="A133:C133"/>
    <mergeCell ref="J134:K134"/>
    <mergeCell ref="J135:K135"/>
    <mergeCell ref="J126:K126"/>
    <mergeCell ref="J127:K127"/>
    <mergeCell ref="J128:K128"/>
    <mergeCell ref="J129:K129"/>
    <mergeCell ref="J130:K130"/>
    <mergeCell ref="J121:K121"/>
    <mergeCell ref="J122:K122"/>
    <mergeCell ref="J123:K123"/>
    <mergeCell ref="J124:K124"/>
    <mergeCell ref="J125:K125"/>
    <mergeCell ref="A128:C128"/>
    <mergeCell ref="A129:C129"/>
    <mergeCell ref="H133:I133"/>
    <mergeCell ref="H134:I134"/>
    <mergeCell ref="H135:I135"/>
    <mergeCell ref="A135:C135"/>
    <mergeCell ref="A134:C134"/>
    <mergeCell ref="A125:C125"/>
    <mergeCell ref="A126:C126"/>
    <mergeCell ref="A127:C127"/>
    <mergeCell ref="D137:E137"/>
    <mergeCell ref="F137:G137"/>
    <mergeCell ref="J137:K137"/>
    <mergeCell ref="H136:I136"/>
    <mergeCell ref="D125:E125"/>
    <mergeCell ref="H139:I139"/>
    <mergeCell ref="H140:I140"/>
    <mergeCell ref="H141:I141"/>
    <mergeCell ref="H143:I143"/>
    <mergeCell ref="H144:I144"/>
    <mergeCell ref="J148:K148"/>
    <mergeCell ref="J149:K149"/>
    <mergeCell ref="J150:K150"/>
    <mergeCell ref="J151:K151"/>
    <mergeCell ref="J139:K139"/>
    <mergeCell ref="J140:K140"/>
    <mergeCell ref="J141:K141"/>
    <mergeCell ref="J143:K143"/>
    <mergeCell ref="J144:K144"/>
    <mergeCell ref="J145:K145"/>
    <mergeCell ref="J146:K146"/>
    <mergeCell ref="H137:I137"/>
    <mergeCell ref="H145:I145"/>
    <mergeCell ref="H146:I146"/>
    <mergeCell ref="J147:K147"/>
    <mergeCell ref="H150:I150"/>
    <mergeCell ref="H151:I151"/>
    <mergeCell ref="J190:K190"/>
    <mergeCell ref="J165:K165"/>
    <mergeCell ref="J166:K166"/>
    <mergeCell ref="J167:K167"/>
    <mergeCell ref="J168:K168"/>
    <mergeCell ref="J169:K169"/>
    <mergeCell ref="J170:K170"/>
    <mergeCell ref="J171:K171"/>
    <mergeCell ref="J172:K172"/>
    <mergeCell ref="J173:K173"/>
    <mergeCell ref="J174:K174"/>
    <mergeCell ref="J175:K175"/>
    <mergeCell ref="J176:K176"/>
    <mergeCell ref="J177:K177"/>
    <mergeCell ref="J178:K178"/>
    <mergeCell ref="J179:K179"/>
    <mergeCell ref="J185:K185"/>
    <mergeCell ref="J186:K186"/>
    <mergeCell ref="J187:K187"/>
    <mergeCell ref="J188:K188"/>
    <mergeCell ref="J189:K189"/>
    <mergeCell ref="J181:K181"/>
    <mergeCell ref="J182:K182"/>
    <mergeCell ref="J183:K183"/>
    <mergeCell ref="J184:K184"/>
    <mergeCell ref="H153:I153"/>
    <mergeCell ref="H154:I154"/>
    <mergeCell ref="H155:I155"/>
    <mergeCell ref="J155:K155"/>
    <mergeCell ref="J156:K156"/>
    <mergeCell ref="J157:K157"/>
    <mergeCell ref="J158:K158"/>
    <mergeCell ref="J159:K159"/>
    <mergeCell ref="J160:K160"/>
    <mergeCell ref="J161:K161"/>
    <mergeCell ref="J162:K162"/>
    <mergeCell ref="J163:K163"/>
    <mergeCell ref="H167:I167"/>
    <mergeCell ref="H168:I168"/>
    <mergeCell ref="H147:I147"/>
    <mergeCell ref="H148:I148"/>
    <mergeCell ref="H149:I149"/>
    <mergeCell ref="J153:K153"/>
    <mergeCell ref="J154:K154"/>
    <mergeCell ref="H161:I161"/>
    <mergeCell ref="H162:I162"/>
    <mergeCell ref="H163:I163"/>
    <mergeCell ref="H165:I165"/>
    <mergeCell ref="H166:I166"/>
    <mergeCell ref="H156:I156"/>
    <mergeCell ref="H157:I157"/>
    <mergeCell ref="H158:I158"/>
    <mergeCell ref="H159:I159"/>
    <mergeCell ref="H160:I160"/>
    <mergeCell ref="H190:I190"/>
    <mergeCell ref="H183:I183"/>
    <mergeCell ref="H184:I184"/>
    <mergeCell ref="H185:I185"/>
    <mergeCell ref="H186:I186"/>
    <mergeCell ref="H187:I187"/>
    <mergeCell ref="H177:I177"/>
    <mergeCell ref="H178:I178"/>
    <mergeCell ref="H179:I179"/>
    <mergeCell ref="H188:I188"/>
    <mergeCell ref="H189:I189"/>
    <mergeCell ref="H172:I172"/>
    <mergeCell ref="H173:I173"/>
    <mergeCell ref="H174:I174"/>
    <mergeCell ref="H175:I175"/>
    <mergeCell ref="H176:I176"/>
    <mergeCell ref="H181:I181"/>
    <mergeCell ref="H182:I182"/>
    <mergeCell ref="A162:C162"/>
    <mergeCell ref="A153:C153"/>
    <mergeCell ref="A154:C154"/>
    <mergeCell ref="A155:C155"/>
    <mergeCell ref="A156:C156"/>
    <mergeCell ref="A188:C188"/>
    <mergeCell ref="A189:C189"/>
    <mergeCell ref="A190:C190"/>
    <mergeCell ref="A181:C181"/>
    <mergeCell ref="A182:C182"/>
    <mergeCell ref="A183:C183"/>
    <mergeCell ref="A184:C184"/>
    <mergeCell ref="A185:C185"/>
    <mergeCell ref="A171:C171"/>
    <mergeCell ref="A172:C172"/>
    <mergeCell ref="A173:C173"/>
    <mergeCell ref="A174:C174"/>
    <mergeCell ref="A167:C167"/>
    <mergeCell ref="A168:C168"/>
    <mergeCell ref="A169:C169"/>
    <mergeCell ref="A186:C186"/>
    <mergeCell ref="A187:C187"/>
    <mergeCell ref="A207:C207"/>
    <mergeCell ref="A208:C208"/>
    <mergeCell ref="H169:I169"/>
    <mergeCell ref="H170:I170"/>
    <mergeCell ref="H171:I171"/>
    <mergeCell ref="A175:C175"/>
    <mergeCell ref="A176:C176"/>
    <mergeCell ref="A177:C177"/>
    <mergeCell ref="A178:C178"/>
    <mergeCell ref="A179:C179"/>
    <mergeCell ref="A170:C170"/>
    <mergeCell ref="A139:C139"/>
    <mergeCell ref="A140:C140"/>
    <mergeCell ref="A141:C141"/>
    <mergeCell ref="A193:C193"/>
    <mergeCell ref="A194:C194"/>
    <mergeCell ref="A163:C163"/>
    <mergeCell ref="A143:C143"/>
    <mergeCell ref="A144:C144"/>
    <mergeCell ref="A145:C145"/>
    <mergeCell ref="A146:C146"/>
    <mergeCell ref="A147:C147"/>
    <mergeCell ref="A148:C148"/>
    <mergeCell ref="A149:C149"/>
    <mergeCell ref="A150:C150"/>
    <mergeCell ref="A151:C151"/>
    <mergeCell ref="A158:C158"/>
    <mergeCell ref="A157:C157"/>
    <mergeCell ref="A166:C166"/>
    <mergeCell ref="A159:C159"/>
    <mergeCell ref="A160:C160"/>
    <mergeCell ref="A161:C161"/>
    <mergeCell ref="J208:K208"/>
    <mergeCell ref="J193:K193"/>
    <mergeCell ref="J194:K194"/>
    <mergeCell ref="J195:K195"/>
    <mergeCell ref="J196:K196"/>
    <mergeCell ref="J197:K197"/>
    <mergeCell ref="J198:K198"/>
    <mergeCell ref="J199:K199"/>
    <mergeCell ref="J200:K200"/>
    <mergeCell ref="J201:K201"/>
    <mergeCell ref="J203:K203"/>
    <mergeCell ref="J204:K204"/>
    <mergeCell ref="J205:K205"/>
    <mergeCell ref="J206:K206"/>
    <mergeCell ref="J207:K207"/>
    <mergeCell ref="H208:I208"/>
    <mergeCell ref="H193:I193"/>
    <mergeCell ref="H194:I194"/>
    <mergeCell ref="H195:I195"/>
    <mergeCell ref="H196:I196"/>
    <mergeCell ref="H197:I197"/>
    <mergeCell ref="H198:I198"/>
    <mergeCell ref="H199:I199"/>
    <mergeCell ref="H200:I200"/>
    <mergeCell ref="H201:I201"/>
    <mergeCell ref="H203:I203"/>
    <mergeCell ref="H204:I204"/>
    <mergeCell ref="H205:I205"/>
    <mergeCell ref="H206:I206"/>
    <mergeCell ref="H207:I207"/>
    <mergeCell ref="G212:K212"/>
    <mergeCell ref="G213:K213"/>
    <mergeCell ref="G214:K214"/>
    <mergeCell ref="G215:K215"/>
    <mergeCell ref="G216:K216"/>
    <mergeCell ref="H232:I232"/>
    <mergeCell ref="J232:K232"/>
    <mergeCell ref="A216:F216"/>
    <mergeCell ref="A217:F217"/>
    <mergeCell ref="A218:F218"/>
    <mergeCell ref="A213:F213"/>
    <mergeCell ref="A214:F214"/>
    <mergeCell ref="A215:F215"/>
    <mergeCell ref="A232:C232"/>
    <mergeCell ref="H231:I231"/>
    <mergeCell ref="J231:K231"/>
    <mergeCell ref="A231:C231"/>
    <mergeCell ref="A228:F228"/>
    <mergeCell ref="H230:I230"/>
    <mergeCell ref="J230:K230"/>
    <mergeCell ref="A230:C230"/>
    <mergeCell ref="A225:F225"/>
    <mergeCell ref="A226:F226"/>
    <mergeCell ref="A227:F227"/>
    <mergeCell ref="G227:K227"/>
    <mergeCell ref="G228:K228"/>
    <mergeCell ref="G222:K222"/>
    <mergeCell ref="G223:K223"/>
    <mergeCell ref="G224:K224"/>
    <mergeCell ref="G225:K225"/>
    <mergeCell ref="G226:K226"/>
    <mergeCell ref="A222:F222"/>
    <mergeCell ref="A350:C350"/>
    <mergeCell ref="G217:K217"/>
    <mergeCell ref="G218:K218"/>
    <mergeCell ref="G219:K219"/>
    <mergeCell ref="G220:K220"/>
    <mergeCell ref="G221:K221"/>
    <mergeCell ref="I279:K279"/>
    <mergeCell ref="I305:K305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344:C344"/>
    <mergeCell ref="H343:I343"/>
    <mergeCell ref="J343:K343"/>
    <mergeCell ref="A343:C343"/>
    <mergeCell ref="H342:I342"/>
    <mergeCell ref="J342:K342"/>
    <mergeCell ref="A342:C342"/>
    <mergeCell ref="H340:I340"/>
    <mergeCell ref="J340:K340"/>
    <mergeCell ref="A340:C340"/>
    <mergeCell ref="H339:I339"/>
    <mergeCell ref="A323:C323"/>
    <mergeCell ref="A339:C339"/>
    <mergeCell ref="A324:C324"/>
    <mergeCell ref="A338:C338"/>
    <mergeCell ref="A362:C362"/>
    <mergeCell ref="F359:G359"/>
    <mergeCell ref="H359:I359"/>
    <mergeCell ref="J359:K359"/>
    <mergeCell ref="A359:C359"/>
    <mergeCell ref="D359:E359"/>
    <mergeCell ref="F358:G358"/>
    <mergeCell ref="H358:I358"/>
    <mergeCell ref="J358:K358"/>
    <mergeCell ref="A358:C358"/>
    <mergeCell ref="D358:E358"/>
    <mergeCell ref="J357:K357"/>
    <mergeCell ref="A357:C357"/>
    <mergeCell ref="D357:E357"/>
    <mergeCell ref="F356:G356"/>
    <mergeCell ref="H356:I356"/>
    <mergeCell ref="J356:K356"/>
    <mergeCell ref="A356:C356"/>
    <mergeCell ref="D356:E356"/>
    <mergeCell ref="J372:K372"/>
    <mergeCell ref="A372:I372"/>
    <mergeCell ref="F362:G362"/>
    <mergeCell ref="H362:I362"/>
    <mergeCell ref="J362:K362"/>
    <mergeCell ref="D362:E362"/>
    <mergeCell ref="D387:E387"/>
    <mergeCell ref="D388:E388"/>
    <mergeCell ref="A302:B302"/>
    <mergeCell ref="A303:B303"/>
    <mergeCell ref="H348:I348"/>
    <mergeCell ref="J348:K348"/>
    <mergeCell ref="A348:C348"/>
    <mergeCell ref="H347:I347"/>
    <mergeCell ref="J347:K347"/>
    <mergeCell ref="A347:C347"/>
    <mergeCell ref="H346:I346"/>
    <mergeCell ref="J346:K346"/>
    <mergeCell ref="A346:C346"/>
    <mergeCell ref="J345:K345"/>
    <mergeCell ref="A345:C345"/>
    <mergeCell ref="H344:I344"/>
    <mergeCell ref="J344:K344"/>
    <mergeCell ref="A386:C386"/>
    <mergeCell ref="A387:C387"/>
    <mergeCell ref="F385:G385"/>
    <mergeCell ref="A377:I377"/>
    <mergeCell ref="H379:I379"/>
    <mergeCell ref="H380:I380"/>
    <mergeCell ref="H381:I381"/>
    <mergeCell ref="J373:K373"/>
    <mergeCell ref="J374:K374"/>
    <mergeCell ref="A325:C325"/>
    <mergeCell ref="A326:C326"/>
    <mergeCell ref="A316:B316"/>
    <mergeCell ref="A317:B317"/>
    <mergeCell ref="A318:B318"/>
    <mergeCell ref="A319:C319"/>
    <mergeCell ref="A320:C320"/>
    <mergeCell ref="A321:C321"/>
    <mergeCell ref="F357:G357"/>
    <mergeCell ref="H357:I357"/>
    <mergeCell ref="H351:I351"/>
    <mergeCell ref="H345:I345"/>
    <mergeCell ref="H338:I338"/>
    <mergeCell ref="A327:J327"/>
    <mergeCell ref="H329:I329"/>
    <mergeCell ref="J329:K329"/>
    <mergeCell ref="A329:B329"/>
    <mergeCell ref="H326:I326"/>
    <mergeCell ref="J326:K326"/>
    <mergeCell ref="H349:I349"/>
    <mergeCell ref="J349:K349"/>
    <mergeCell ref="A349:C349"/>
    <mergeCell ref="F355:G355"/>
    <mergeCell ref="H355:I355"/>
    <mergeCell ref="J355:K355"/>
    <mergeCell ref="A355:C355"/>
    <mergeCell ref="D355:E355"/>
    <mergeCell ref="A352:J352"/>
    <mergeCell ref="H354:I354"/>
    <mergeCell ref="J354:K354"/>
    <mergeCell ref="A351:C351"/>
    <mergeCell ref="J350:K350"/>
    <mergeCell ref="J388:K388"/>
    <mergeCell ref="J379:K379"/>
    <mergeCell ref="J380:K380"/>
    <mergeCell ref="J381:K381"/>
    <mergeCell ref="J382:K382"/>
    <mergeCell ref="J383:K383"/>
    <mergeCell ref="F386:G386"/>
    <mergeCell ref="F387:G387"/>
    <mergeCell ref="F388:G388"/>
    <mergeCell ref="H385:I385"/>
    <mergeCell ref="H386:I386"/>
    <mergeCell ref="H387:I387"/>
    <mergeCell ref="H388:I388"/>
    <mergeCell ref="A373:I373"/>
    <mergeCell ref="A374:I374"/>
    <mergeCell ref="A375:I375"/>
    <mergeCell ref="A376:I376"/>
    <mergeCell ref="A385:C385"/>
    <mergeCell ref="A388:C388"/>
    <mergeCell ref="H382:I382"/>
    <mergeCell ref="H383:I383"/>
    <mergeCell ref="J375:K375"/>
    <mergeCell ref="J376:K376"/>
    <mergeCell ref="J385:K385"/>
    <mergeCell ref="J386:K386"/>
    <mergeCell ref="J387:K387"/>
    <mergeCell ref="A411:C411"/>
    <mergeCell ref="A412:C412"/>
    <mergeCell ref="A413:C413"/>
    <mergeCell ref="A414:C414"/>
    <mergeCell ref="A415:C415"/>
    <mergeCell ref="A416:C416"/>
    <mergeCell ref="A417:C417"/>
    <mergeCell ref="A418:C418"/>
    <mergeCell ref="A420:C420"/>
    <mergeCell ref="A419:C419"/>
    <mergeCell ref="J392:K392"/>
    <mergeCell ref="J393:K393"/>
    <mergeCell ref="J394:K394"/>
    <mergeCell ref="J395:K395"/>
    <mergeCell ref="J377:K377"/>
    <mergeCell ref="A392:C392"/>
    <mergeCell ref="A393:C393"/>
    <mergeCell ref="A394:C394"/>
    <mergeCell ref="A395:C395"/>
    <mergeCell ref="D392:E392"/>
    <mergeCell ref="D393:E393"/>
    <mergeCell ref="D394:E394"/>
    <mergeCell ref="D395:E395"/>
    <mergeCell ref="F392:G392"/>
    <mergeCell ref="F393:G393"/>
    <mergeCell ref="F394:G394"/>
    <mergeCell ref="F395:G395"/>
    <mergeCell ref="H392:I392"/>
    <mergeCell ref="H393:I393"/>
    <mergeCell ref="H394:I394"/>
    <mergeCell ref="D385:E385"/>
    <mergeCell ref="D386:E386"/>
    <mergeCell ref="J119:K119"/>
    <mergeCell ref="D112:E112"/>
    <mergeCell ref="D113:E113"/>
    <mergeCell ref="D114:E114"/>
    <mergeCell ref="D115:E115"/>
    <mergeCell ref="D116:E116"/>
    <mergeCell ref="D117:E117"/>
    <mergeCell ref="D118:E118"/>
    <mergeCell ref="D120:E120"/>
    <mergeCell ref="D121:E121"/>
    <mergeCell ref="D122:E122"/>
    <mergeCell ref="D123:E123"/>
    <mergeCell ref="D124:E124"/>
    <mergeCell ref="F56:G56"/>
    <mergeCell ref="H56:I56"/>
    <mergeCell ref="F60:G60"/>
    <mergeCell ref="H60:I60"/>
    <mergeCell ref="F59:G59"/>
    <mergeCell ref="H59:I59"/>
    <mergeCell ref="H112:I112"/>
    <mergeCell ref="H113:I113"/>
    <mergeCell ref="H114:I114"/>
    <mergeCell ref="H115:I115"/>
    <mergeCell ref="H116:I116"/>
    <mergeCell ref="H117:I117"/>
    <mergeCell ref="H118:I118"/>
    <mergeCell ref="H120:I120"/>
    <mergeCell ref="H121:I121"/>
    <mergeCell ref="H86:J86"/>
    <mergeCell ref="H87:J87"/>
    <mergeCell ref="H88:J88"/>
    <mergeCell ref="E88:G88"/>
    <mergeCell ref="F129:G129"/>
    <mergeCell ref="F130:G130"/>
    <mergeCell ref="F131:G131"/>
    <mergeCell ref="F132:G132"/>
    <mergeCell ref="F133:G133"/>
    <mergeCell ref="F121:G121"/>
    <mergeCell ref="D119:E119"/>
    <mergeCell ref="F119:G119"/>
    <mergeCell ref="H119:I119"/>
    <mergeCell ref="H132:I132"/>
    <mergeCell ref="D126:E126"/>
    <mergeCell ref="D127:E127"/>
    <mergeCell ref="D128:E128"/>
    <mergeCell ref="F113:G113"/>
    <mergeCell ref="F114:G114"/>
    <mergeCell ref="F115:G115"/>
    <mergeCell ref="F116:G116"/>
    <mergeCell ref="F117:G117"/>
    <mergeCell ref="F118:G118"/>
    <mergeCell ref="F120:G120"/>
    <mergeCell ref="F122:G122"/>
    <mergeCell ref="F123:G123"/>
    <mergeCell ref="F124:G124"/>
    <mergeCell ref="F125:G125"/>
    <mergeCell ref="F126:G126"/>
    <mergeCell ref="F127:G127"/>
    <mergeCell ref="F128:G128"/>
    <mergeCell ref="H124:I124"/>
  </mergeCells>
  <pageMargins left="0.70866141732283472" right="0.70866141732283472" top="0.55118110236220474" bottom="0.55118110236220474" header="0.31496062992125984" footer="0.31496062992125984"/>
  <pageSetup paperSize="9" scale="48" fitToHeight="0" orientation="landscape" r:id="rId1"/>
  <headerFooter>
    <oddHeader>&amp;L&amp;G
&amp;C&amp;"CorporateSBQ,Normal"&amp;12&amp;K08+000Rapport d'activité 2023</oddHeader>
  </headerFooter>
  <rowBreaks count="9" manualBreakCount="9">
    <brk id="65" max="16383" man="1"/>
    <brk id="111" max="16383" man="1"/>
    <brk id="164" max="16383" man="1"/>
    <brk id="209" max="16383" man="1"/>
    <brk id="261" max="16383" man="1"/>
    <brk id="315" max="16383" man="1"/>
    <brk id="369" max="16383" man="1"/>
    <brk id="389" max="16383" man="1"/>
    <brk id="43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Tableaux</vt:lpstr>
      <vt:lpstr>Tableaux!Zone_d_impression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PAJOU</dc:creator>
  <cp:lastModifiedBy>Benoît CHAUMETTE</cp:lastModifiedBy>
  <cp:lastPrinted>2023-06-08T07:12:06Z</cp:lastPrinted>
  <dcterms:created xsi:type="dcterms:W3CDTF">2023-01-04T09:14:46Z</dcterms:created>
  <dcterms:modified xsi:type="dcterms:W3CDTF">2024-06-25T07:59:26Z</dcterms:modified>
</cp:coreProperties>
</file>